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1"/>
  </bookViews>
  <sheets>
    <sheet name="角孔流量流速表" sheetId="1" r:id="rId1"/>
    <sheet name="温差计算表" sheetId="2" r:id="rId2"/>
    <sheet name="污垢热阻表" sheetId="3" r:id="rId3"/>
  </sheets>
  <definedNames/>
  <calcPr fullCalcOnLoad="1"/>
</workbook>
</file>

<file path=xl/sharedStrings.xml><?xml version="1.0" encoding="utf-8"?>
<sst xmlns="http://schemas.openxmlformats.org/spreadsheetml/2006/main" count="313" uniqueCount="203">
  <si>
    <t>角孔直径</t>
  </si>
  <si>
    <t>Φ32</t>
  </si>
  <si>
    <t>Φ40</t>
  </si>
  <si>
    <t>Φ50</t>
  </si>
  <si>
    <t>Φ58</t>
  </si>
  <si>
    <t>Φ59</t>
  </si>
  <si>
    <t>Φ60</t>
  </si>
  <si>
    <t>Φ65</t>
  </si>
  <si>
    <t>Φ70</t>
  </si>
  <si>
    <t>Φ80</t>
  </si>
  <si>
    <t>Φ97</t>
  </si>
  <si>
    <t>Φ98</t>
  </si>
  <si>
    <t>Φ100</t>
  </si>
  <si>
    <t>Φ120</t>
  </si>
  <si>
    <t>Φ125</t>
  </si>
  <si>
    <t>Φ140</t>
  </si>
  <si>
    <t>Φ143</t>
  </si>
  <si>
    <t>Φ150</t>
  </si>
  <si>
    <t>Φ155</t>
  </si>
  <si>
    <t>Φ175</t>
  </si>
  <si>
    <t>Φ199</t>
  </si>
  <si>
    <t>Φ200</t>
  </si>
  <si>
    <t>Φ225</t>
  </si>
  <si>
    <t>Φ255</t>
  </si>
  <si>
    <t>Φ300</t>
  </si>
  <si>
    <t>Φ328</t>
  </si>
  <si>
    <t>Φ350</t>
  </si>
  <si>
    <t>角孔流速、流量表</t>
  </si>
  <si>
    <t>Φ30</t>
  </si>
  <si>
    <t>Φ145</t>
  </si>
  <si>
    <t>直径</t>
  </si>
  <si>
    <t>Φ400</t>
  </si>
  <si>
    <t>Φ500</t>
  </si>
  <si>
    <t>角孔面积(mm²)</t>
  </si>
  <si>
    <t>角孔面积(㎡)</t>
  </si>
  <si>
    <t>角孔流速3m/s时(m³/h)</t>
  </si>
  <si>
    <t>角孔流速4m/s时(m³/h)</t>
  </si>
  <si>
    <t>角孔流速5m/s时(m³/h)</t>
  </si>
  <si>
    <t>角孔流速6m/s时(m³/h)</t>
  </si>
  <si>
    <t>角孔流速6.4m/s时(m³/h)</t>
  </si>
  <si>
    <t>板片双数</t>
  </si>
  <si>
    <t>板片单数</t>
  </si>
  <si>
    <r>
      <t>Δ</t>
    </r>
    <r>
      <rPr>
        <sz val="18"/>
        <color indexed="9"/>
        <rFont val="宋体"/>
        <family val="0"/>
      </rPr>
      <t>t</t>
    </r>
    <r>
      <rPr>
        <sz val="11"/>
        <color indexed="9"/>
        <rFont val="宋体"/>
        <family val="0"/>
      </rPr>
      <t>min</t>
    </r>
  </si>
  <si>
    <r>
      <t>Δ</t>
    </r>
    <r>
      <rPr>
        <sz val="18"/>
        <color indexed="9"/>
        <rFont val="宋体"/>
        <family val="0"/>
      </rPr>
      <t>t</t>
    </r>
    <r>
      <rPr>
        <sz val="11"/>
        <color indexed="9"/>
        <rFont val="宋体"/>
        <family val="0"/>
      </rPr>
      <t>max</t>
    </r>
  </si>
  <si>
    <t>冷出</t>
  </si>
  <si>
    <t>冷进</t>
  </si>
  <si>
    <t>热出</t>
  </si>
  <si>
    <t>热进</t>
  </si>
  <si>
    <t>逆流换热算数温差计算表</t>
  </si>
  <si>
    <t>逆流换热对数温差计算表</t>
  </si>
  <si>
    <t>0.09-0.52</t>
  </si>
  <si>
    <t>工艺流体、一般流体</t>
  </si>
  <si>
    <t>水蒸气</t>
  </si>
  <si>
    <t>0.09-0.26</t>
  </si>
  <si>
    <t>有机溶剂</t>
  </si>
  <si>
    <t>0.07-0.52</t>
  </si>
  <si>
    <t>植物油</t>
  </si>
  <si>
    <t>0.09-0.43</t>
  </si>
  <si>
    <t>润滑油水</t>
  </si>
  <si>
    <t>机械夹套水</t>
  </si>
  <si>
    <t>河水、运河水</t>
  </si>
  <si>
    <t>大洋的海水</t>
  </si>
  <si>
    <t>沿海海水或港湾水</t>
  </si>
  <si>
    <t>处理过的冷却水</t>
  </si>
  <si>
    <t>城市用硬水（加热时）</t>
  </si>
  <si>
    <t>城市用软水</t>
  </si>
  <si>
    <t>软水或蒸馏水</t>
  </si>
  <si>
    <t>污垢热阻（㎡·K/W*10000）</t>
  </si>
  <si>
    <t>流体名称</t>
  </si>
  <si>
    <t>板式换热器的污垢热阻</t>
  </si>
  <si>
    <t>角孔流速3.5m/s时(m³/h)</t>
  </si>
  <si>
    <t>角孔流速4.5m/s时(m³/h)</t>
  </si>
  <si>
    <t>角孔流速5.5m/s时(m³/h)</t>
  </si>
  <si>
    <t>算数温差计算公式           Δtm=（Δtmax+Δtmin）/2</t>
  </si>
  <si>
    <t>对数温差计算公式                Δtlm=Δtmax-Δtmin/   ln（Δtmax/Δtmin）</t>
  </si>
  <si>
    <t>备注：当对数温差无法计算时，选用算术温差补齐计算</t>
  </si>
  <si>
    <t>Δtm</t>
  </si>
  <si>
    <t>Δtlm</t>
  </si>
  <si>
    <t>总传热系数(W/㎡*K)</t>
  </si>
  <si>
    <t>换热面积(㎡)</t>
  </si>
  <si>
    <t>传热温差(℃)</t>
  </si>
  <si>
    <t>换热面积 (㎡)</t>
  </si>
  <si>
    <t>传热温差(℃)</t>
  </si>
  <si>
    <t>换热量Q   (KW)</t>
  </si>
  <si>
    <t xml:space="preserve">换热量Q   (KW) </t>
  </si>
  <si>
    <t>传热基本方程式</t>
  </si>
  <si>
    <t>冷介质流量(kg/h)</t>
  </si>
  <si>
    <t>热进    (℃)</t>
  </si>
  <si>
    <t>冷出   (℃)</t>
  </si>
  <si>
    <t>热出   (℃)</t>
  </si>
  <si>
    <t>冷进   (℃)</t>
  </si>
  <si>
    <t>热介质密度(kg/m³)</t>
  </si>
  <si>
    <t>热介质比热容J/(kg*K)</t>
  </si>
  <si>
    <t>冷介质密度(kg/m³)</t>
  </si>
  <si>
    <t>冷介质比热容J/(kg*K)</t>
  </si>
  <si>
    <t>基本物质比热容</t>
  </si>
  <si>
    <t>物质</t>
  </si>
  <si>
    <t>化学符号</t>
  </si>
  <si>
    <t>模型</t>
  </si>
  <si>
    <t>相态</t>
  </si>
  <si>
    <t>比热容量（基本） J/(kg·K)</t>
  </si>
  <si>
    <t>比热容量（25℃）J/(kg·K)</t>
  </si>
  <si>
    <t>氢</t>
  </si>
  <si>
    <t>H2</t>
  </si>
  <si>
    <t>气</t>
  </si>
  <si>
    <t>氦</t>
  </si>
  <si>
    <t>He</t>
  </si>
  <si>
    <t>氨</t>
  </si>
  <si>
    <t>NH3</t>
  </si>
  <si>
    <t>氖</t>
  </si>
  <si>
    <t>Ne</t>
  </si>
  <si>
    <t>锂</t>
  </si>
  <si>
    <t>Li</t>
  </si>
  <si>
    <t>固</t>
  </si>
  <si>
    <t>乙醇</t>
  </si>
  <si>
    <t>CH3CH2OH</t>
  </si>
  <si>
    <t>液</t>
  </si>
  <si>
    <t>汽油</t>
  </si>
  <si>
    <t>混</t>
  </si>
  <si>
    <t>石蜡</t>
  </si>
  <si>
    <t>CnH2n+2</t>
  </si>
  <si>
    <t>62至122</t>
  </si>
  <si>
    <t>甲烷</t>
  </si>
  <si>
    <t>CH4</t>
  </si>
  <si>
    <t>油</t>
  </si>
  <si>
    <t>软木塞</t>
  </si>
  <si>
    <t>乙烷</t>
  </si>
  <si>
    <t>C2H6</t>
  </si>
  <si>
    <t>尼龙</t>
  </si>
  <si>
    <t>乙炔</t>
  </si>
  <si>
    <t>C2H2</t>
  </si>
  <si>
    <t>聚苯乙烯</t>
  </si>
  <si>
    <t>CH2</t>
  </si>
  <si>
    <t>硫化氢</t>
  </si>
  <si>
    <t>H2S</t>
  </si>
  <si>
    <t>氮</t>
  </si>
  <si>
    <t>N2</t>
  </si>
  <si>
    <t>氧</t>
  </si>
  <si>
    <t>O2</t>
  </si>
  <si>
    <t>二氧化碳</t>
  </si>
  <si>
    <t>CO2</t>
  </si>
  <si>
    <t>一氧化碳</t>
  </si>
  <si>
    <t>CO</t>
  </si>
  <si>
    <t>铝</t>
  </si>
  <si>
    <t>Al</t>
  </si>
  <si>
    <t>石绵</t>
  </si>
  <si>
    <t>陶瓷</t>
  </si>
  <si>
    <t>氟</t>
  </si>
  <si>
    <t>F2</t>
  </si>
  <si>
    <t>砖</t>
  </si>
  <si>
    <t>石墨</t>
  </si>
  <si>
    <t>C</t>
  </si>
  <si>
    <t>四氟甲烷</t>
  </si>
  <si>
    <t>CF4</t>
  </si>
  <si>
    <t>二氧化硫</t>
  </si>
  <si>
    <t>SO2</t>
  </si>
  <si>
    <t>玻璃</t>
  </si>
  <si>
    <t>氯</t>
  </si>
  <si>
    <t>Cl2</t>
  </si>
  <si>
    <t>钻石</t>
  </si>
  <si>
    <t>钢</t>
  </si>
  <si>
    <t>铁</t>
  </si>
  <si>
    <t>Fe</t>
  </si>
  <si>
    <t>黄铜</t>
  </si>
  <si>
    <t>Cu,Zn</t>
  </si>
  <si>
    <t>铜</t>
  </si>
  <si>
    <t>Cu</t>
  </si>
  <si>
    <t>银</t>
  </si>
  <si>
    <t>Ag</t>
  </si>
  <si>
    <t>汞</t>
  </si>
  <si>
    <t>Hg</t>
  </si>
  <si>
    <t>铂</t>
  </si>
  <si>
    <t>Pt</t>
  </si>
  <si>
    <t>金</t>
  </si>
  <si>
    <t>Au</t>
  </si>
  <si>
    <t>铅</t>
  </si>
  <si>
    <t>Pb</t>
  </si>
  <si>
    <t>水蒸气（水）</t>
  </si>
  <si>
    <t>H2O</t>
  </si>
  <si>
    <t>水</t>
  </si>
  <si>
    <t>冰（水）</t>
  </si>
  <si>
    <t>2050 (-10℃)</t>
  </si>
  <si>
    <t>混合物的比热容</t>
  </si>
  <si>
    <t>　　加权平均计算：</t>
  </si>
  <si>
    <t>　　c=ΣC/ΣM=(m1c1+m2c2+m3c3+…)/(m1+m2+m3+…)。</t>
  </si>
  <si>
    <t>常用单位：kJ/(kg·℃)、cal/(kg·℃)、kcal/(kg·℃)等。注意摄氏度和开尔文仅在温标表示上有所区别，在表示温差的量值意义上等价，因此这些单位中的℃和K可以任意互相替换。例如“焦每千克摄氏度”和“焦每千克开”是等价的。</t>
  </si>
  <si>
    <t>空气  （室温）</t>
  </si>
  <si>
    <t>空气 （海平面、干燥、0℃）</t>
  </si>
  <si>
    <t>热进    (℃)</t>
  </si>
  <si>
    <t>热出   (℃)</t>
  </si>
  <si>
    <t>冷进   (℃)</t>
  </si>
  <si>
    <t>冷出   (℃)</t>
  </si>
  <si>
    <t>热介质流量(kg/h)</t>
  </si>
  <si>
    <t>冷介质流量(kg/h)</t>
  </si>
  <si>
    <t>锅炉吨位</t>
  </si>
  <si>
    <t>W/㎡</t>
  </si>
  <si>
    <t>换热量(W)</t>
  </si>
  <si>
    <t>换热量(KW)</t>
  </si>
  <si>
    <t>换热量(MW)</t>
  </si>
  <si>
    <t>可供暖面积</t>
  </si>
  <si>
    <t>热介质流量(kg/h)</t>
  </si>
  <si>
    <t>换热量Q     (KW)</t>
  </si>
  <si>
    <t>换热量Q     (KW)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</si>
</sst>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E+00"/>
    <numFmt numFmtId="181" formatCode="0.0000;[Red]0.0000"/>
    <numFmt numFmtId="182" formatCode="0.00;[Red]0.00"/>
    <numFmt numFmtId="183" formatCode="0.0;[Red]0.0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Calibri"/>
      <family val="2"/>
    </font>
    <font>
      <sz val="10.5"/>
      <color indexed="8"/>
      <name val="Times New Roman"/>
      <family val="1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Calibri"/>
      <family val="2"/>
    </font>
    <font>
      <sz val="10.5"/>
      <color theme="1"/>
      <name val="Times New Roman"/>
      <family val="1"/>
    </font>
    <font>
      <b/>
      <sz val="12"/>
      <color theme="1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color rgb="FF006100"/>
      <name val="Calibri"/>
      <family val="0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8"/>
      <color theme="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AFAFA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3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81" fontId="0" fillId="0" borderId="11" xfId="0" applyNumberFormat="1" applyBorder="1" applyAlignment="1">
      <alignment horizontal="center" vertical="center"/>
    </xf>
    <xf numFmtId="181" fontId="0" fillId="0" borderId="0" xfId="0" applyNumberFormat="1" applyBorder="1" applyAlignment="1">
      <alignment vertical="center"/>
    </xf>
    <xf numFmtId="181" fontId="0" fillId="0" borderId="16" xfId="0" applyNumberFormat="1" applyBorder="1" applyAlignment="1">
      <alignment horizontal="center" vertical="center"/>
    </xf>
    <xf numFmtId="0" fontId="45" fillId="30" borderId="17" xfId="58" applyBorder="1" applyAlignment="1">
      <alignment horizontal="center" vertical="center"/>
    </xf>
    <xf numFmtId="0" fontId="45" fillId="30" borderId="18" xfId="58" applyBorder="1" applyAlignment="1">
      <alignment horizontal="center" vertical="center"/>
    </xf>
    <xf numFmtId="0" fontId="45" fillId="30" borderId="19" xfId="58" applyBorder="1" applyAlignment="1">
      <alignment horizontal="center" vertical="center"/>
    </xf>
    <xf numFmtId="0" fontId="45" fillId="30" borderId="15" xfId="58" applyBorder="1" applyAlignment="1">
      <alignment horizontal="center" vertical="center"/>
    </xf>
    <xf numFmtId="0" fontId="38" fillId="21" borderId="19" xfId="41" applyBorder="1" applyAlignment="1">
      <alignment horizontal="center" vertical="center"/>
    </xf>
    <xf numFmtId="0" fontId="38" fillId="21" borderId="15" xfId="4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81" fontId="0" fillId="0" borderId="22" xfId="0" applyNumberFormat="1" applyBorder="1" applyAlignment="1">
      <alignment horizontal="center" vertical="center" wrapText="1"/>
    </xf>
    <xf numFmtId="181" fontId="0" fillId="0" borderId="23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1" fillId="25" borderId="20" xfId="53" applyBorder="1" applyAlignment="1">
      <alignment horizontal="center" vertical="center"/>
    </xf>
    <xf numFmtId="0" fontId="31" fillId="25" borderId="22" xfId="53" applyBorder="1" applyAlignment="1">
      <alignment horizontal="center" vertical="center"/>
    </xf>
    <xf numFmtId="0" fontId="31" fillId="24" borderId="22" xfId="52" applyBorder="1" applyAlignment="1">
      <alignment horizontal="center" vertical="center"/>
    </xf>
    <xf numFmtId="0" fontId="31" fillId="26" borderId="22" xfId="54" applyBorder="1" applyAlignment="1">
      <alignment horizontal="center" vertical="center"/>
    </xf>
    <xf numFmtId="0" fontId="31" fillId="26" borderId="23" xfId="54" applyBorder="1" applyAlignment="1">
      <alignment horizontal="center" vertical="center"/>
    </xf>
    <xf numFmtId="183" fontId="31" fillId="25" borderId="18" xfId="53" applyNumberFormat="1" applyBorder="1" applyAlignment="1">
      <alignment horizontal="center" vertical="center"/>
    </xf>
    <xf numFmtId="183" fontId="31" fillId="25" borderId="24" xfId="53" applyNumberFormat="1" applyBorder="1" applyAlignment="1">
      <alignment horizontal="center" vertical="center"/>
    </xf>
    <xf numFmtId="183" fontId="31" fillId="24" borderId="24" xfId="52" applyNumberFormat="1" applyBorder="1" applyAlignment="1">
      <alignment horizontal="center" vertical="center"/>
    </xf>
    <xf numFmtId="183" fontId="31" fillId="26" borderId="24" xfId="54" applyNumberFormat="1" applyFont="1" applyBorder="1" applyAlignment="1">
      <alignment horizontal="center" vertical="center"/>
    </xf>
    <xf numFmtId="182" fontId="31" fillId="26" borderId="24" xfId="54" applyNumberFormat="1" applyBorder="1" applyAlignment="1">
      <alignment horizontal="center" vertical="center"/>
    </xf>
    <xf numFmtId="182" fontId="31" fillId="26" borderId="17" xfId="54" applyNumberFormat="1" applyBorder="1" applyAlignment="1">
      <alignment horizontal="center" vertical="center"/>
    </xf>
    <xf numFmtId="0" fontId="31" fillId="27" borderId="22" xfId="55" applyBorder="1" applyAlignment="1">
      <alignment horizontal="center" vertical="center"/>
    </xf>
    <xf numFmtId="183" fontId="31" fillId="27" borderId="24" xfId="55" applyNumberFormat="1" applyBorder="1" applyAlignment="1">
      <alignment horizontal="center" vertical="center"/>
    </xf>
    <xf numFmtId="0" fontId="31" fillId="27" borderId="23" xfId="55" applyBorder="1" applyAlignment="1">
      <alignment horizontal="center" vertical="center"/>
    </xf>
    <xf numFmtId="183" fontId="31" fillId="27" borderId="17" xfId="55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1" fillId="26" borderId="10" xfId="54" applyBorder="1" applyAlignment="1">
      <alignment horizontal="center" vertical="center" wrapText="1"/>
    </xf>
    <xf numFmtId="0" fontId="31" fillId="26" borderId="15" xfId="54" applyBorder="1" applyAlignment="1">
      <alignment horizontal="center" vertical="center" wrapText="1"/>
    </xf>
    <xf numFmtId="0" fontId="31" fillId="25" borderId="19" xfId="53" applyBorder="1" applyAlignment="1">
      <alignment horizontal="center" vertical="center" wrapText="1"/>
    </xf>
    <xf numFmtId="0" fontId="31" fillId="26" borderId="18" xfId="54" applyBorder="1" applyAlignment="1">
      <alignment horizontal="center" vertical="center"/>
    </xf>
    <xf numFmtId="0" fontId="31" fillId="26" borderId="24" xfId="54" applyBorder="1" applyAlignment="1">
      <alignment horizontal="center" vertical="center"/>
    </xf>
    <xf numFmtId="0" fontId="31" fillId="25" borderId="17" xfId="53" applyBorder="1" applyAlignment="1">
      <alignment horizontal="center" vertical="center"/>
    </xf>
    <xf numFmtId="0" fontId="31" fillId="26" borderId="15" xfId="54" applyFont="1" applyBorder="1" applyAlignment="1">
      <alignment horizontal="center" vertical="center"/>
    </xf>
    <xf numFmtId="0" fontId="31" fillId="26" borderId="18" xfId="54" applyFont="1" applyBorder="1" applyAlignment="1">
      <alignment horizontal="center" vertical="center"/>
    </xf>
    <xf numFmtId="0" fontId="31" fillId="26" borderId="19" xfId="54" applyFont="1" applyBorder="1" applyAlignment="1">
      <alignment horizontal="center" vertical="center"/>
    </xf>
    <xf numFmtId="0" fontId="31" fillId="26" borderId="17" xfId="54" applyFont="1" applyBorder="1" applyAlignment="1">
      <alignment horizontal="center" vertical="center"/>
    </xf>
    <xf numFmtId="0" fontId="31" fillId="26" borderId="15" xfId="54" applyFont="1" applyBorder="1" applyAlignment="1">
      <alignment horizontal="center" vertical="center" wrapText="1"/>
    </xf>
    <xf numFmtId="0" fontId="31" fillId="26" borderId="19" xfId="54" applyFont="1" applyBorder="1" applyAlignment="1">
      <alignment horizontal="center" vertical="center" wrapText="1"/>
    </xf>
    <xf numFmtId="0" fontId="31" fillId="26" borderId="18" xfId="54" applyFont="1" applyBorder="1" applyAlignment="1">
      <alignment horizontal="center" vertical="center" wrapText="1"/>
    </xf>
    <xf numFmtId="0" fontId="31" fillId="26" borderId="17" xfId="54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1" fillId="26" borderId="20" xfId="54" applyFont="1" applyBorder="1" applyAlignment="1">
      <alignment horizontal="center" vertical="center" wrapText="1"/>
    </xf>
    <xf numFmtId="0" fontId="31" fillId="26" borderId="23" xfId="54" applyFont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40" applyFont="1" applyFill="1" applyBorder="1" applyAlignment="1" applyProtection="1">
      <alignment horizontal="center" vertical="center" wrapText="1"/>
      <protection/>
    </xf>
    <xf numFmtId="0" fontId="52" fillId="33" borderId="19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31" fillId="28" borderId="15" xfId="56" applyBorder="1" applyAlignment="1">
      <alignment horizontal="center" vertical="center" wrapText="1"/>
    </xf>
    <xf numFmtId="0" fontId="31" fillId="28" borderId="19" xfId="56" applyBorder="1" applyAlignment="1">
      <alignment horizontal="center" vertical="center" wrapText="1"/>
    </xf>
    <xf numFmtId="0" fontId="31" fillId="15" borderId="15" xfId="28" applyBorder="1" applyAlignment="1">
      <alignment horizontal="center" vertical="center" wrapText="1"/>
    </xf>
    <xf numFmtId="0" fontId="31" fillId="29" borderId="10" xfId="57" applyBorder="1" applyAlignment="1">
      <alignment horizontal="center" vertical="center" wrapText="1"/>
    </xf>
    <xf numFmtId="0" fontId="31" fillId="24" borderId="10" xfId="52" applyBorder="1" applyAlignment="1">
      <alignment horizontal="center" vertical="center" wrapText="1"/>
    </xf>
    <xf numFmtId="0" fontId="31" fillId="24" borderId="24" xfId="52" applyBorder="1" applyAlignment="1">
      <alignment horizontal="center" vertical="center" wrapText="1"/>
    </xf>
    <xf numFmtId="0" fontId="31" fillId="15" borderId="19" xfId="28" applyBorder="1" applyAlignment="1">
      <alignment horizontal="center" vertical="center" wrapText="1"/>
    </xf>
    <xf numFmtId="0" fontId="31" fillId="25" borderId="24" xfId="53" applyBorder="1" applyAlignment="1">
      <alignment horizontal="center" vertical="center"/>
    </xf>
    <xf numFmtId="0" fontId="31" fillId="29" borderId="20" xfId="57" applyBorder="1" applyAlignment="1">
      <alignment horizontal="center" vertical="center"/>
    </xf>
    <xf numFmtId="0" fontId="31" fillId="29" borderId="22" xfId="57" applyBorder="1" applyAlignment="1">
      <alignment horizontal="center" vertical="center"/>
    </xf>
    <xf numFmtId="0" fontId="31" fillId="29" borderId="23" xfId="57" applyBorder="1" applyAlignment="1">
      <alignment horizontal="center" vertical="center"/>
    </xf>
    <xf numFmtId="0" fontId="31" fillId="25" borderId="18" xfId="53" applyBorder="1" applyAlignment="1">
      <alignment horizontal="center" vertical="center"/>
    </xf>
    <xf numFmtId="0" fontId="31" fillId="29" borderId="22" xfId="57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1" fillId="27" borderId="25" xfId="55" applyBorder="1" applyAlignment="1">
      <alignment horizontal="center" vertical="center" wrapText="1"/>
    </xf>
    <xf numFmtId="0" fontId="31" fillId="27" borderId="26" xfId="55" applyBorder="1" applyAlignment="1">
      <alignment horizontal="center" vertical="center" wrapText="1"/>
    </xf>
    <xf numFmtId="0" fontId="31" fillId="25" borderId="20" xfId="53" applyBorder="1" applyAlignment="1">
      <alignment horizontal="center" vertical="center" wrapText="1"/>
    </xf>
    <xf numFmtId="0" fontId="31" fillId="25" borderId="23" xfId="53" applyBorder="1" applyAlignment="1">
      <alignment horizontal="center" vertical="center" wrapText="1"/>
    </xf>
    <xf numFmtId="0" fontId="31" fillId="29" borderId="25" xfId="57" applyBorder="1" applyAlignment="1">
      <alignment horizontal="center" vertical="center" wrapText="1"/>
    </xf>
    <xf numFmtId="0" fontId="31" fillId="29" borderId="26" xfId="57" applyBorder="1" applyAlignment="1">
      <alignment horizontal="center" vertical="center" wrapText="1"/>
    </xf>
    <xf numFmtId="0" fontId="31" fillId="26" borderId="22" xfId="54" applyBorder="1" applyAlignment="1">
      <alignment horizontal="center" vertical="center" wrapText="1"/>
    </xf>
    <xf numFmtId="0" fontId="55" fillId="21" borderId="27" xfId="41" applyFont="1" applyBorder="1" applyAlignment="1">
      <alignment horizontal="center" vertical="center"/>
    </xf>
    <xf numFmtId="0" fontId="55" fillId="21" borderId="28" xfId="41" applyFont="1" applyBorder="1" applyAlignment="1">
      <alignment horizontal="center" vertical="center"/>
    </xf>
    <xf numFmtId="0" fontId="55" fillId="21" borderId="29" xfId="41" applyFont="1" applyBorder="1" applyAlignment="1">
      <alignment horizontal="center" vertical="center"/>
    </xf>
    <xf numFmtId="0" fontId="41" fillId="29" borderId="30" xfId="57" applyFont="1" applyBorder="1" applyAlignment="1">
      <alignment horizontal="center" vertical="center" wrapText="1"/>
    </xf>
    <xf numFmtId="0" fontId="41" fillId="29" borderId="31" xfId="57" applyFont="1" applyBorder="1" applyAlignment="1">
      <alignment horizontal="center" vertical="center" wrapText="1"/>
    </xf>
    <xf numFmtId="0" fontId="0" fillId="0" borderId="32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56" fillId="0" borderId="32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7" fillId="34" borderId="34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36" fillId="20" borderId="20" xfId="39" applyFont="1" applyBorder="1" applyAlignment="1">
      <alignment horizontal="center" vertical="center"/>
    </xf>
    <xf numFmtId="0" fontId="36" fillId="20" borderId="22" xfId="39" applyFont="1" applyBorder="1" applyAlignment="1">
      <alignment horizontal="center" vertical="center"/>
    </xf>
    <xf numFmtId="0" fontId="36" fillId="20" borderId="23" xfId="39" applyFont="1" applyBorder="1" applyAlignment="1">
      <alignment horizontal="center" vertical="center"/>
    </xf>
    <xf numFmtId="0" fontId="36" fillId="20" borderId="40" xfId="39" applyBorder="1" applyAlignment="1">
      <alignment horizontal="center" vertical="center"/>
    </xf>
    <xf numFmtId="0" fontId="36" fillId="20" borderId="41" xfId="39" applyBorder="1" applyAlignment="1">
      <alignment horizontal="center" vertical="center"/>
    </xf>
    <xf numFmtId="0" fontId="36" fillId="20" borderId="42" xfId="39" applyBorder="1" applyAlignment="1">
      <alignment horizontal="center" vertical="center"/>
    </xf>
    <xf numFmtId="0" fontId="36" fillId="20" borderId="27" xfId="39" applyBorder="1" applyAlignment="1">
      <alignment horizontal="center" vertical="center"/>
    </xf>
    <xf numFmtId="0" fontId="36" fillId="20" borderId="28" xfId="39" applyFont="1" applyBorder="1" applyAlignment="1">
      <alignment horizontal="center" vertical="center"/>
    </xf>
    <xf numFmtId="0" fontId="36" fillId="20" borderId="29" xfId="39" applyFont="1" applyBorder="1" applyAlignment="1">
      <alignment horizontal="center" vertical="center"/>
    </xf>
    <xf numFmtId="0" fontId="41" fillId="29" borderId="20" xfId="57" applyFont="1" applyBorder="1" applyAlignment="1">
      <alignment horizontal="center" vertical="center" wrapText="1"/>
    </xf>
    <xf numFmtId="0" fontId="41" fillId="29" borderId="23" xfId="57" applyFont="1" applyBorder="1" applyAlignment="1">
      <alignment horizontal="center" vertical="center" wrapText="1"/>
    </xf>
    <xf numFmtId="0" fontId="41" fillId="29" borderId="15" xfId="57" applyFont="1" applyBorder="1" applyAlignment="1">
      <alignment horizontal="center" vertical="center" wrapText="1"/>
    </xf>
    <xf numFmtId="0" fontId="41" fillId="29" borderId="19" xfId="57" applyFont="1" applyBorder="1" applyAlignment="1">
      <alignment horizontal="center" vertical="center" wrapText="1"/>
    </xf>
    <xf numFmtId="0" fontId="41" fillId="29" borderId="18" xfId="57" applyFont="1" applyBorder="1" applyAlignment="1">
      <alignment horizontal="center" vertical="center" wrapText="1"/>
    </xf>
    <xf numFmtId="0" fontId="41" fillId="29" borderId="17" xfId="57" applyFont="1" applyBorder="1" applyAlignment="1">
      <alignment horizontal="center" vertical="center" wrapText="1"/>
    </xf>
    <xf numFmtId="0" fontId="58" fillId="29" borderId="43" xfId="57" applyFont="1" applyBorder="1" applyAlignment="1">
      <alignment horizontal="center" vertical="center"/>
    </xf>
    <xf numFmtId="0" fontId="58" fillId="29" borderId="44" xfId="57" applyFont="1" applyBorder="1" applyAlignment="1">
      <alignment horizontal="center" vertical="center"/>
    </xf>
    <xf numFmtId="0" fontId="58" fillId="29" borderId="45" xfId="57" applyFont="1" applyBorder="1" applyAlignment="1">
      <alignment horizontal="center" vertical="center"/>
    </xf>
    <xf numFmtId="0" fontId="41" fillId="29" borderId="46" xfId="57" applyFont="1" applyBorder="1" applyAlignment="1">
      <alignment horizontal="center" vertical="center" wrapText="1"/>
    </xf>
    <xf numFmtId="0" fontId="36" fillId="20" borderId="20" xfId="39" applyBorder="1" applyAlignment="1">
      <alignment horizontal="center" vertical="center"/>
    </xf>
    <xf numFmtId="0" fontId="36" fillId="20" borderId="23" xfId="39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aike.baidu.com/view/978125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28" sqref="A28:IV28"/>
    </sheetView>
  </sheetViews>
  <sheetFormatPr defaultColWidth="9.140625" defaultRowHeight="15.75" customHeight="1"/>
  <cols>
    <col min="1" max="1" width="9.421875" style="4" customWidth="1"/>
    <col min="2" max="2" width="6.8515625" style="4" customWidth="1"/>
    <col min="3" max="3" width="13.421875" style="1" customWidth="1"/>
    <col min="4" max="4" width="13.7109375" style="1" customWidth="1"/>
    <col min="5" max="12" width="15.57421875" style="18" customWidth="1"/>
    <col min="13" max="13" width="8.8515625" style="1" customWidth="1"/>
    <col min="14" max="16384" width="9.00390625" style="1" customWidth="1"/>
  </cols>
  <sheetData>
    <row r="1" spans="1:12" s="4" customFormat="1" ht="21" customHeight="1" thickBot="1">
      <c r="A1" s="99" t="s">
        <v>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s="31" customFormat="1" ht="36.75" customHeight="1">
      <c r="A2" s="26" t="s">
        <v>0</v>
      </c>
      <c r="B2" s="27" t="s">
        <v>30</v>
      </c>
      <c r="C2" s="28" t="s">
        <v>33</v>
      </c>
      <c r="D2" s="28" t="s">
        <v>34</v>
      </c>
      <c r="E2" s="29" t="s">
        <v>35</v>
      </c>
      <c r="F2" s="29" t="s">
        <v>70</v>
      </c>
      <c r="G2" s="29" t="s">
        <v>36</v>
      </c>
      <c r="H2" s="29" t="s">
        <v>71</v>
      </c>
      <c r="I2" s="29" t="s">
        <v>37</v>
      </c>
      <c r="J2" s="29" t="s">
        <v>72</v>
      </c>
      <c r="K2" s="29" t="s">
        <v>38</v>
      </c>
      <c r="L2" s="30" t="s">
        <v>39</v>
      </c>
    </row>
    <row r="3" spans="1:12" ht="15.75" customHeight="1">
      <c r="A3" s="13" t="s">
        <v>28</v>
      </c>
      <c r="B3" s="8">
        <v>30</v>
      </c>
      <c r="C3" s="7">
        <f>SUM(B3/2*B3/2*3.1415926)</f>
        <v>706.858335</v>
      </c>
      <c r="D3" s="7">
        <f>SUM(C3/1000000)</f>
        <v>0.0007068583350000001</v>
      </c>
      <c r="E3" s="17">
        <f>SUM(D3*3*3600)</f>
        <v>7.634070018</v>
      </c>
      <c r="F3" s="17">
        <f>SUM(D3*3.5*3600)</f>
        <v>8.906415021</v>
      </c>
      <c r="G3" s="17">
        <f>SUM(D3*4*3600)</f>
        <v>10.178760024</v>
      </c>
      <c r="H3" s="17">
        <f>SUM(D3*4.5*3600)</f>
        <v>11.451105027</v>
      </c>
      <c r="I3" s="17">
        <f>SUM(D3*5*3600)</f>
        <v>12.723450030000002</v>
      </c>
      <c r="J3" s="17">
        <f>SUM(D3*5.5*3600)</f>
        <v>13.995795033</v>
      </c>
      <c r="K3" s="17">
        <f>SUM(D3*6*3600)</f>
        <v>15.268140036</v>
      </c>
      <c r="L3" s="19">
        <f>SUM(D3*6.4*3600)</f>
        <v>16.286016038400003</v>
      </c>
    </row>
    <row r="4" spans="1:12" ht="15.75" customHeight="1">
      <c r="A4" s="14" t="s">
        <v>1</v>
      </c>
      <c r="B4" s="9">
        <v>32</v>
      </c>
      <c r="C4" s="7">
        <f aca="true" t="shared" si="0" ref="C4:C32">SUM(B4/2*B4/2*3.1415926)</f>
        <v>804.2477056</v>
      </c>
      <c r="D4" s="7">
        <f aca="true" t="shared" si="1" ref="D4:D32">SUM(C4/1000000)</f>
        <v>0.0008042477056</v>
      </c>
      <c r="E4" s="17">
        <f aca="true" t="shared" si="2" ref="E4:E32">SUM(D4*3*3600)</f>
        <v>8.68587522048</v>
      </c>
      <c r="F4" s="17">
        <f aca="true" t="shared" si="3" ref="F4:F32">SUM(D4*3.5*3600)</f>
        <v>10.13352109056</v>
      </c>
      <c r="G4" s="17">
        <f aca="true" t="shared" si="4" ref="G4:G32">SUM(D4*4*3600)</f>
        <v>11.58116696064</v>
      </c>
      <c r="H4" s="17">
        <f aca="true" t="shared" si="5" ref="H4:H32">SUM(D4*4.5*3600)</f>
        <v>13.02881283072</v>
      </c>
      <c r="I4" s="17">
        <f aca="true" t="shared" si="6" ref="I4:I32">SUM(D4*5*3600)</f>
        <v>14.476458700799999</v>
      </c>
      <c r="J4" s="17">
        <f aca="true" t="shared" si="7" ref="J4:J32">SUM(D4*5.5*3600)</f>
        <v>15.92410457088</v>
      </c>
      <c r="K4" s="17">
        <f aca="true" t="shared" si="8" ref="K4:K32">SUM(D4*6*3600)</f>
        <v>17.37175044096</v>
      </c>
      <c r="L4" s="19">
        <f aca="true" t="shared" si="9" ref="L4:L32">SUM(D4*6.4*3600)</f>
        <v>18.529867137024002</v>
      </c>
    </row>
    <row r="5" spans="1:12" ht="15.75" customHeight="1">
      <c r="A5" s="14" t="s">
        <v>2</v>
      </c>
      <c r="B5" s="9">
        <v>40</v>
      </c>
      <c r="C5" s="7">
        <f t="shared" si="0"/>
        <v>1256.63704</v>
      </c>
      <c r="D5" s="7">
        <f t="shared" si="1"/>
        <v>0.0012566370400000002</v>
      </c>
      <c r="E5" s="17">
        <f t="shared" si="2"/>
        <v>13.571680032000002</v>
      </c>
      <c r="F5" s="17">
        <f t="shared" si="3"/>
        <v>15.833626704000004</v>
      </c>
      <c r="G5" s="17">
        <f t="shared" si="4"/>
        <v>18.095573376</v>
      </c>
      <c r="H5" s="17">
        <f t="shared" si="5"/>
        <v>20.357520048</v>
      </c>
      <c r="I5" s="17">
        <f t="shared" si="6"/>
        <v>22.619466720000005</v>
      </c>
      <c r="J5" s="17">
        <f t="shared" si="7"/>
        <v>24.881413392000002</v>
      </c>
      <c r="K5" s="17">
        <f t="shared" si="8"/>
        <v>27.143360064000003</v>
      </c>
      <c r="L5" s="19">
        <f t="shared" si="9"/>
        <v>28.952917401600004</v>
      </c>
    </row>
    <row r="6" spans="1:12" ht="15.75" customHeight="1">
      <c r="A6" s="14" t="s">
        <v>3</v>
      </c>
      <c r="B6" s="9">
        <v>50</v>
      </c>
      <c r="C6" s="7">
        <f t="shared" si="0"/>
        <v>1963.495375</v>
      </c>
      <c r="D6" s="7">
        <f t="shared" si="1"/>
        <v>0.001963495375</v>
      </c>
      <c r="E6" s="17">
        <f t="shared" si="2"/>
        <v>21.20575005</v>
      </c>
      <c r="F6" s="17">
        <f t="shared" si="3"/>
        <v>24.740041724999998</v>
      </c>
      <c r="G6" s="17">
        <f t="shared" si="4"/>
        <v>28.274333399999996</v>
      </c>
      <c r="H6" s="17">
        <f t="shared" si="5"/>
        <v>31.808625074999995</v>
      </c>
      <c r="I6" s="17">
        <f t="shared" si="6"/>
        <v>35.34291674999999</v>
      </c>
      <c r="J6" s="17">
        <f t="shared" si="7"/>
        <v>38.877208425</v>
      </c>
      <c r="K6" s="17">
        <f t="shared" si="8"/>
        <v>42.4115001</v>
      </c>
      <c r="L6" s="19">
        <f t="shared" si="9"/>
        <v>45.23893344</v>
      </c>
    </row>
    <row r="7" spans="1:12" ht="15.75" customHeight="1">
      <c r="A7" s="14" t="s">
        <v>4</v>
      </c>
      <c r="B7" s="9">
        <v>58</v>
      </c>
      <c r="C7" s="7">
        <f t="shared" si="0"/>
        <v>2642.0793766</v>
      </c>
      <c r="D7" s="7">
        <f t="shared" si="1"/>
        <v>0.0026420793766</v>
      </c>
      <c r="E7" s="17">
        <f t="shared" si="2"/>
        <v>28.534457267280004</v>
      </c>
      <c r="F7" s="17">
        <f t="shared" si="3"/>
        <v>33.29020014516</v>
      </c>
      <c r="G7" s="17">
        <f t="shared" si="4"/>
        <v>38.04594302304</v>
      </c>
      <c r="H7" s="17">
        <f t="shared" si="5"/>
        <v>42.80168590092</v>
      </c>
      <c r="I7" s="17">
        <f t="shared" si="6"/>
        <v>47.5574287788</v>
      </c>
      <c r="J7" s="17">
        <f t="shared" si="7"/>
        <v>52.31317165668</v>
      </c>
      <c r="K7" s="17">
        <f t="shared" si="8"/>
        <v>57.06891453456001</v>
      </c>
      <c r="L7" s="19">
        <f t="shared" si="9"/>
        <v>60.873508836864005</v>
      </c>
    </row>
    <row r="8" spans="1:12" ht="15.75" customHeight="1">
      <c r="A8" s="14" t="s">
        <v>5</v>
      </c>
      <c r="B8" s="9">
        <v>59</v>
      </c>
      <c r="C8" s="7">
        <f t="shared" si="0"/>
        <v>2733.97096015</v>
      </c>
      <c r="D8" s="7">
        <f t="shared" si="1"/>
        <v>0.00273397096015</v>
      </c>
      <c r="E8" s="17">
        <f t="shared" si="2"/>
        <v>29.526886369619998</v>
      </c>
      <c r="F8" s="17">
        <f t="shared" si="3"/>
        <v>34.44803409789</v>
      </c>
      <c r="G8" s="17">
        <f t="shared" si="4"/>
        <v>39.36918182616</v>
      </c>
      <c r="H8" s="17">
        <f t="shared" si="5"/>
        <v>44.29032955443</v>
      </c>
      <c r="I8" s="17">
        <f t="shared" si="6"/>
        <v>49.211477282699995</v>
      </c>
      <c r="J8" s="17">
        <f t="shared" si="7"/>
        <v>54.132625010969996</v>
      </c>
      <c r="K8" s="17">
        <f t="shared" si="8"/>
        <v>59.053772739239996</v>
      </c>
      <c r="L8" s="19">
        <f t="shared" si="9"/>
        <v>62.99069092185601</v>
      </c>
    </row>
    <row r="9" spans="1:12" ht="15.75" customHeight="1">
      <c r="A9" s="14" t="s">
        <v>6</v>
      </c>
      <c r="B9" s="9">
        <v>60</v>
      </c>
      <c r="C9" s="7">
        <f t="shared" si="0"/>
        <v>2827.43334</v>
      </c>
      <c r="D9" s="7">
        <f t="shared" si="1"/>
        <v>0.0028274333400000002</v>
      </c>
      <c r="E9" s="17">
        <f t="shared" si="2"/>
        <v>30.536280072</v>
      </c>
      <c r="F9" s="17">
        <f t="shared" si="3"/>
        <v>35.625660084</v>
      </c>
      <c r="G9" s="17">
        <f t="shared" si="4"/>
        <v>40.715040096</v>
      </c>
      <c r="H9" s="17">
        <f t="shared" si="5"/>
        <v>45.804420108</v>
      </c>
      <c r="I9" s="17">
        <f t="shared" si="6"/>
        <v>50.89380012000001</v>
      </c>
      <c r="J9" s="17">
        <f t="shared" si="7"/>
        <v>55.983180132</v>
      </c>
      <c r="K9" s="17">
        <f t="shared" si="8"/>
        <v>61.072560144</v>
      </c>
      <c r="L9" s="19">
        <f t="shared" si="9"/>
        <v>65.14406415360001</v>
      </c>
    </row>
    <row r="10" spans="1:12" ht="15.75" customHeight="1">
      <c r="A10" s="14" t="s">
        <v>7</v>
      </c>
      <c r="B10" s="9">
        <v>65</v>
      </c>
      <c r="C10" s="7">
        <f t="shared" si="0"/>
        <v>3318.30718375</v>
      </c>
      <c r="D10" s="7">
        <f t="shared" si="1"/>
        <v>0.00331830718375</v>
      </c>
      <c r="E10" s="17">
        <f t="shared" si="2"/>
        <v>35.8377175845</v>
      </c>
      <c r="F10" s="17">
        <f t="shared" si="3"/>
        <v>41.810670515249996</v>
      </c>
      <c r="G10" s="17">
        <f t="shared" si="4"/>
        <v>47.783623446</v>
      </c>
      <c r="H10" s="17">
        <f t="shared" si="5"/>
        <v>53.756576376750004</v>
      </c>
      <c r="I10" s="17">
        <f t="shared" si="6"/>
        <v>59.7295293075</v>
      </c>
      <c r="J10" s="17">
        <f t="shared" si="7"/>
        <v>65.70248223825</v>
      </c>
      <c r="K10" s="17">
        <f t="shared" si="8"/>
        <v>71.675435169</v>
      </c>
      <c r="L10" s="19">
        <f t="shared" si="9"/>
        <v>76.45379751360001</v>
      </c>
    </row>
    <row r="11" spans="1:12" ht="15.75" customHeight="1">
      <c r="A11" s="14" t="s">
        <v>8</v>
      </c>
      <c r="B11" s="9">
        <v>70</v>
      </c>
      <c r="C11" s="7">
        <f t="shared" si="0"/>
        <v>3848.4509350000003</v>
      </c>
      <c r="D11" s="7">
        <f t="shared" si="1"/>
        <v>0.0038484509350000004</v>
      </c>
      <c r="E11" s="17">
        <f t="shared" si="2"/>
        <v>41.563270098000004</v>
      </c>
      <c r="F11" s="17">
        <f t="shared" si="3"/>
        <v>48.49048178100001</v>
      </c>
      <c r="G11" s="17">
        <f t="shared" si="4"/>
        <v>55.417693464</v>
      </c>
      <c r="H11" s="17">
        <f t="shared" si="5"/>
        <v>62.344905147000006</v>
      </c>
      <c r="I11" s="17">
        <f t="shared" si="6"/>
        <v>69.27211683</v>
      </c>
      <c r="J11" s="17">
        <f t="shared" si="7"/>
        <v>76.19932851300001</v>
      </c>
      <c r="K11" s="17">
        <f t="shared" si="8"/>
        <v>83.12654019600001</v>
      </c>
      <c r="L11" s="19">
        <f t="shared" si="9"/>
        <v>88.66830954240001</v>
      </c>
    </row>
    <row r="12" spans="1:12" ht="15.75" customHeight="1">
      <c r="A12" s="14" t="s">
        <v>9</v>
      </c>
      <c r="B12" s="9">
        <v>80</v>
      </c>
      <c r="C12" s="7">
        <f t="shared" si="0"/>
        <v>5026.54816</v>
      </c>
      <c r="D12" s="7">
        <f t="shared" si="1"/>
        <v>0.005026548160000001</v>
      </c>
      <c r="E12" s="17">
        <f t="shared" si="2"/>
        <v>54.286720128000006</v>
      </c>
      <c r="F12" s="17">
        <f t="shared" si="3"/>
        <v>63.334506816000015</v>
      </c>
      <c r="G12" s="17">
        <f t="shared" si="4"/>
        <v>72.382293504</v>
      </c>
      <c r="H12" s="17">
        <f t="shared" si="5"/>
        <v>81.430080192</v>
      </c>
      <c r="I12" s="17">
        <f t="shared" si="6"/>
        <v>90.47786688000002</v>
      </c>
      <c r="J12" s="17">
        <f t="shared" si="7"/>
        <v>99.52565356800001</v>
      </c>
      <c r="K12" s="17">
        <f t="shared" si="8"/>
        <v>108.57344025600001</v>
      </c>
      <c r="L12" s="19">
        <f t="shared" si="9"/>
        <v>115.81166960640002</v>
      </c>
    </row>
    <row r="13" spans="1:12" ht="15.75" customHeight="1">
      <c r="A13" s="14" t="s">
        <v>10</v>
      </c>
      <c r="B13" s="9">
        <v>97</v>
      </c>
      <c r="C13" s="7">
        <f t="shared" si="0"/>
        <v>7389.81119335</v>
      </c>
      <c r="D13" s="7">
        <f t="shared" si="1"/>
        <v>0.0073898111933500005</v>
      </c>
      <c r="E13" s="17">
        <f t="shared" si="2"/>
        <v>79.80996088818002</v>
      </c>
      <c r="F13" s="17">
        <f t="shared" si="3"/>
        <v>93.11162103621001</v>
      </c>
      <c r="G13" s="17">
        <f t="shared" si="4"/>
        <v>106.41328118424</v>
      </c>
      <c r="H13" s="17">
        <f t="shared" si="5"/>
        <v>119.71494133227</v>
      </c>
      <c r="I13" s="17">
        <f t="shared" si="6"/>
        <v>133.0166014803</v>
      </c>
      <c r="J13" s="17">
        <f t="shared" si="7"/>
        <v>146.31826162833</v>
      </c>
      <c r="K13" s="17">
        <f t="shared" si="8"/>
        <v>159.61992177636003</v>
      </c>
      <c r="L13" s="19">
        <f t="shared" si="9"/>
        <v>170.26124989478402</v>
      </c>
    </row>
    <row r="14" spans="1:12" ht="15.75" customHeight="1">
      <c r="A14" s="14" t="s">
        <v>11</v>
      </c>
      <c r="B14" s="9">
        <v>98</v>
      </c>
      <c r="C14" s="7">
        <f t="shared" si="0"/>
        <v>7542.9638326</v>
      </c>
      <c r="D14" s="7">
        <f t="shared" si="1"/>
        <v>0.0075429638326</v>
      </c>
      <c r="E14" s="17">
        <f t="shared" si="2"/>
        <v>81.46400939208</v>
      </c>
      <c r="F14" s="17">
        <f t="shared" si="3"/>
        <v>95.04134429076</v>
      </c>
      <c r="G14" s="17">
        <f t="shared" si="4"/>
        <v>108.61867918944</v>
      </c>
      <c r="H14" s="17">
        <f t="shared" si="5"/>
        <v>122.19601408812</v>
      </c>
      <c r="I14" s="17">
        <f t="shared" si="6"/>
        <v>135.7733489868</v>
      </c>
      <c r="J14" s="17">
        <f t="shared" si="7"/>
        <v>149.35068388548</v>
      </c>
      <c r="K14" s="17">
        <f t="shared" si="8"/>
        <v>162.92801878416</v>
      </c>
      <c r="L14" s="19">
        <f t="shared" si="9"/>
        <v>173.789886703104</v>
      </c>
    </row>
    <row r="15" spans="1:12" ht="15.75" customHeight="1">
      <c r="A15" s="14" t="s">
        <v>12</v>
      </c>
      <c r="B15" s="9">
        <v>100</v>
      </c>
      <c r="C15" s="7">
        <f t="shared" si="0"/>
        <v>7853.9815</v>
      </c>
      <c r="D15" s="7">
        <f t="shared" si="1"/>
        <v>0.0078539815</v>
      </c>
      <c r="E15" s="17">
        <f t="shared" si="2"/>
        <v>84.8230002</v>
      </c>
      <c r="F15" s="17">
        <f t="shared" si="3"/>
        <v>98.96016689999999</v>
      </c>
      <c r="G15" s="17">
        <f t="shared" si="4"/>
        <v>113.09733359999998</v>
      </c>
      <c r="H15" s="17">
        <f t="shared" si="5"/>
        <v>127.23450029999998</v>
      </c>
      <c r="I15" s="17">
        <f t="shared" si="6"/>
        <v>141.37166699999997</v>
      </c>
      <c r="J15" s="17">
        <f t="shared" si="7"/>
        <v>155.5088337</v>
      </c>
      <c r="K15" s="17">
        <f t="shared" si="8"/>
        <v>169.6460004</v>
      </c>
      <c r="L15" s="19">
        <f t="shared" si="9"/>
        <v>180.95573376</v>
      </c>
    </row>
    <row r="16" spans="1:12" ht="15.75" customHeight="1">
      <c r="A16" s="14" t="s">
        <v>13</v>
      </c>
      <c r="B16" s="9">
        <v>120</v>
      </c>
      <c r="C16" s="7">
        <f t="shared" si="0"/>
        <v>11309.73336</v>
      </c>
      <c r="D16" s="7">
        <f t="shared" si="1"/>
        <v>0.011309733360000001</v>
      </c>
      <c r="E16" s="17">
        <f t="shared" si="2"/>
        <v>122.145120288</v>
      </c>
      <c r="F16" s="17">
        <f t="shared" si="3"/>
        <v>142.502640336</v>
      </c>
      <c r="G16" s="17">
        <f t="shared" si="4"/>
        <v>162.860160384</v>
      </c>
      <c r="H16" s="17">
        <f t="shared" si="5"/>
        <v>183.217680432</v>
      </c>
      <c r="I16" s="17">
        <f t="shared" si="6"/>
        <v>203.57520048000003</v>
      </c>
      <c r="J16" s="17">
        <f t="shared" si="7"/>
        <v>223.932720528</v>
      </c>
      <c r="K16" s="17">
        <f t="shared" si="8"/>
        <v>244.290240576</v>
      </c>
      <c r="L16" s="19">
        <f t="shared" si="9"/>
        <v>260.57625661440005</v>
      </c>
    </row>
    <row r="17" spans="1:12" ht="15.75" customHeight="1">
      <c r="A17" s="14" t="s">
        <v>14</v>
      </c>
      <c r="B17" s="9">
        <v>125</v>
      </c>
      <c r="C17" s="7">
        <f t="shared" si="0"/>
        <v>12271.84609375</v>
      </c>
      <c r="D17" s="7">
        <f t="shared" si="1"/>
        <v>0.01227184609375</v>
      </c>
      <c r="E17" s="17">
        <f t="shared" si="2"/>
        <v>132.5359378125</v>
      </c>
      <c r="F17" s="17">
        <f t="shared" si="3"/>
        <v>154.62526078125</v>
      </c>
      <c r="G17" s="17">
        <f t="shared" si="4"/>
        <v>176.71458375</v>
      </c>
      <c r="H17" s="17">
        <f t="shared" si="5"/>
        <v>198.80390671875</v>
      </c>
      <c r="I17" s="17">
        <f t="shared" si="6"/>
        <v>220.8932296875</v>
      </c>
      <c r="J17" s="17">
        <f t="shared" si="7"/>
        <v>242.98255265625002</v>
      </c>
      <c r="K17" s="17">
        <f t="shared" si="8"/>
        <v>265.071875625</v>
      </c>
      <c r="L17" s="19">
        <f t="shared" si="9"/>
        <v>282.74333400000006</v>
      </c>
    </row>
    <row r="18" spans="1:12" ht="15.75" customHeight="1">
      <c r="A18" s="15" t="s">
        <v>15</v>
      </c>
      <c r="B18" s="10">
        <v>140</v>
      </c>
      <c r="C18" s="7">
        <f t="shared" si="0"/>
        <v>15393.803740000001</v>
      </c>
      <c r="D18" s="7">
        <f t="shared" si="1"/>
        <v>0.015393803740000002</v>
      </c>
      <c r="E18" s="17">
        <f t="shared" si="2"/>
        <v>166.25308039200002</v>
      </c>
      <c r="F18" s="17">
        <f t="shared" si="3"/>
        <v>193.96192712400003</v>
      </c>
      <c r="G18" s="17">
        <f t="shared" si="4"/>
        <v>221.670773856</v>
      </c>
      <c r="H18" s="17">
        <f t="shared" si="5"/>
        <v>249.37962058800002</v>
      </c>
      <c r="I18" s="17">
        <f t="shared" si="6"/>
        <v>277.08846732</v>
      </c>
      <c r="J18" s="17">
        <f t="shared" si="7"/>
        <v>304.79731405200005</v>
      </c>
      <c r="K18" s="17">
        <f t="shared" si="8"/>
        <v>332.50616078400003</v>
      </c>
      <c r="L18" s="19">
        <f t="shared" si="9"/>
        <v>354.67323816960004</v>
      </c>
    </row>
    <row r="19" spans="1:12" ht="15.75" customHeight="1">
      <c r="A19" s="15" t="s">
        <v>16</v>
      </c>
      <c r="B19" s="10">
        <v>143</v>
      </c>
      <c r="C19" s="7">
        <f t="shared" si="0"/>
        <v>16060.60676935</v>
      </c>
      <c r="D19" s="7">
        <f t="shared" si="1"/>
        <v>0.016060606769350002</v>
      </c>
      <c r="E19" s="17">
        <f t="shared" si="2"/>
        <v>173.45455310898</v>
      </c>
      <c r="F19" s="17">
        <f t="shared" si="3"/>
        <v>202.36364529381</v>
      </c>
      <c r="G19" s="17">
        <f t="shared" si="4"/>
        <v>231.27273747864004</v>
      </c>
      <c r="H19" s="17">
        <f t="shared" si="5"/>
        <v>260.18182966347</v>
      </c>
      <c r="I19" s="17">
        <f t="shared" si="6"/>
        <v>289.09092184830007</v>
      </c>
      <c r="J19" s="17">
        <f t="shared" si="7"/>
        <v>318.00001403313007</v>
      </c>
      <c r="K19" s="17">
        <f t="shared" si="8"/>
        <v>346.90910621796</v>
      </c>
      <c r="L19" s="19">
        <f t="shared" si="9"/>
        <v>370.0363799658241</v>
      </c>
    </row>
    <row r="20" spans="1:12" ht="15.75" customHeight="1">
      <c r="A20" s="15" t="s">
        <v>29</v>
      </c>
      <c r="B20" s="10">
        <v>145</v>
      </c>
      <c r="C20" s="7">
        <f t="shared" si="0"/>
        <v>16512.99610375</v>
      </c>
      <c r="D20" s="7">
        <f t="shared" si="1"/>
        <v>0.01651299610375</v>
      </c>
      <c r="E20" s="17">
        <f t="shared" si="2"/>
        <v>178.34035792050003</v>
      </c>
      <c r="F20" s="17">
        <f t="shared" si="3"/>
        <v>208.06375090725</v>
      </c>
      <c r="G20" s="17">
        <f t="shared" si="4"/>
        <v>237.787143894</v>
      </c>
      <c r="H20" s="17">
        <f t="shared" si="5"/>
        <v>267.51053688075</v>
      </c>
      <c r="I20" s="17">
        <f t="shared" si="6"/>
        <v>297.23392986749997</v>
      </c>
      <c r="J20" s="17">
        <f t="shared" si="7"/>
        <v>326.95732285425004</v>
      </c>
      <c r="K20" s="17">
        <f t="shared" si="8"/>
        <v>356.68071584100005</v>
      </c>
      <c r="L20" s="19">
        <f t="shared" si="9"/>
        <v>380.4594302304</v>
      </c>
    </row>
    <row r="21" spans="1:12" ht="15.75" customHeight="1">
      <c r="A21" s="15" t="s">
        <v>17</v>
      </c>
      <c r="B21" s="10">
        <v>150</v>
      </c>
      <c r="C21" s="7">
        <f t="shared" si="0"/>
        <v>17671.458375000002</v>
      </c>
      <c r="D21" s="7">
        <f t="shared" si="1"/>
        <v>0.017671458375</v>
      </c>
      <c r="E21" s="17">
        <f t="shared" si="2"/>
        <v>190.85175045</v>
      </c>
      <c r="F21" s="17">
        <f t="shared" si="3"/>
        <v>222.660375525</v>
      </c>
      <c r="G21" s="17">
        <f t="shared" si="4"/>
        <v>254.46900060000002</v>
      </c>
      <c r="H21" s="17">
        <f t="shared" si="5"/>
        <v>286.277625675</v>
      </c>
      <c r="I21" s="17">
        <f t="shared" si="6"/>
        <v>318.08625075000003</v>
      </c>
      <c r="J21" s="17">
        <f t="shared" si="7"/>
        <v>349.89487582500004</v>
      </c>
      <c r="K21" s="17">
        <f t="shared" si="8"/>
        <v>381.7035009</v>
      </c>
      <c r="L21" s="19">
        <f t="shared" si="9"/>
        <v>407.15040096000007</v>
      </c>
    </row>
    <row r="22" spans="1:12" ht="15.75" customHeight="1">
      <c r="A22" s="15" t="s">
        <v>18</v>
      </c>
      <c r="B22" s="10">
        <v>155</v>
      </c>
      <c r="C22" s="7">
        <f t="shared" si="0"/>
        <v>18869.19055375</v>
      </c>
      <c r="D22" s="7">
        <f t="shared" si="1"/>
        <v>0.018869190553749998</v>
      </c>
      <c r="E22" s="17">
        <f t="shared" si="2"/>
        <v>203.7872579805</v>
      </c>
      <c r="F22" s="17">
        <f t="shared" si="3"/>
        <v>237.75180097724999</v>
      </c>
      <c r="G22" s="17">
        <f t="shared" si="4"/>
        <v>271.716343974</v>
      </c>
      <c r="H22" s="17">
        <f t="shared" si="5"/>
        <v>305.68088697074995</v>
      </c>
      <c r="I22" s="17">
        <f t="shared" si="6"/>
        <v>339.6454299675</v>
      </c>
      <c r="J22" s="17">
        <f t="shared" si="7"/>
        <v>373.60997296424995</v>
      </c>
      <c r="K22" s="17">
        <f t="shared" si="8"/>
        <v>407.574515961</v>
      </c>
      <c r="L22" s="19">
        <f t="shared" si="9"/>
        <v>434.7461503584</v>
      </c>
    </row>
    <row r="23" spans="1:12" ht="15.75" customHeight="1">
      <c r="A23" s="15" t="s">
        <v>19</v>
      </c>
      <c r="B23" s="10">
        <v>175</v>
      </c>
      <c r="C23" s="7">
        <f t="shared" si="0"/>
        <v>24052.81834375</v>
      </c>
      <c r="D23" s="7">
        <f t="shared" si="1"/>
        <v>0.02405281834375</v>
      </c>
      <c r="E23" s="17">
        <f t="shared" si="2"/>
        <v>259.7704381125</v>
      </c>
      <c r="F23" s="17">
        <f t="shared" si="3"/>
        <v>303.06551113125</v>
      </c>
      <c r="G23" s="17">
        <f t="shared" si="4"/>
        <v>346.36058415</v>
      </c>
      <c r="H23" s="17">
        <f t="shared" si="5"/>
        <v>389.65565716875</v>
      </c>
      <c r="I23" s="17">
        <f t="shared" si="6"/>
        <v>432.9507301875</v>
      </c>
      <c r="J23" s="17">
        <f t="shared" si="7"/>
        <v>476.24580320625</v>
      </c>
      <c r="K23" s="17">
        <f t="shared" si="8"/>
        <v>519.540876225</v>
      </c>
      <c r="L23" s="19">
        <f t="shared" si="9"/>
        <v>554.17693464</v>
      </c>
    </row>
    <row r="24" spans="1:12" ht="15.75" customHeight="1">
      <c r="A24" s="15" t="s">
        <v>20</v>
      </c>
      <c r="B24" s="10">
        <v>199</v>
      </c>
      <c r="C24" s="7">
        <f t="shared" si="0"/>
        <v>31102.55213815</v>
      </c>
      <c r="D24" s="7">
        <f t="shared" si="1"/>
        <v>0.03110255213815</v>
      </c>
      <c r="E24" s="17">
        <f t="shared" si="2"/>
        <v>335.90756309202004</v>
      </c>
      <c r="F24" s="17">
        <f t="shared" si="3"/>
        <v>391.89215694069003</v>
      </c>
      <c r="G24" s="17">
        <f t="shared" si="4"/>
        <v>447.87675078936</v>
      </c>
      <c r="H24" s="17">
        <f t="shared" si="5"/>
        <v>503.86134463803006</v>
      </c>
      <c r="I24" s="17">
        <f t="shared" si="6"/>
        <v>559.8459384867</v>
      </c>
      <c r="J24" s="17">
        <f t="shared" si="7"/>
        <v>615.8305323353701</v>
      </c>
      <c r="K24" s="17">
        <f t="shared" si="8"/>
        <v>671.8151261840401</v>
      </c>
      <c r="L24" s="19">
        <f t="shared" si="9"/>
        <v>716.6028012629761</v>
      </c>
    </row>
    <row r="25" spans="1:12" ht="15.75" customHeight="1">
      <c r="A25" s="15" t="s">
        <v>21</v>
      </c>
      <c r="B25" s="10">
        <v>200</v>
      </c>
      <c r="C25" s="7">
        <f t="shared" si="0"/>
        <v>31415.926</v>
      </c>
      <c r="D25" s="7">
        <f t="shared" si="1"/>
        <v>0.031415926</v>
      </c>
      <c r="E25" s="17">
        <f t="shared" si="2"/>
        <v>339.2920008</v>
      </c>
      <c r="F25" s="17">
        <f t="shared" si="3"/>
        <v>395.84066759999996</v>
      </c>
      <c r="G25" s="17">
        <f t="shared" si="4"/>
        <v>452.38933439999994</v>
      </c>
      <c r="H25" s="17">
        <f t="shared" si="5"/>
        <v>508.9380011999999</v>
      </c>
      <c r="I25" s="17">
        <f t="shared" si="6"/>
        <v>565.4866679999999</v>
      </c>
      <c r="J25" s="17">
        <f t="shared" si="7"/>
        <v>622.0353348</v>
      </c>
      <c r="K25" s="17">
        <f t="shared" si="8"/>
        <v>678.5840016</v>
      </c>
      <c r="L25" s="19">
        <f t="shared" si="9"/>
        <v>723.82293504</v>
      </c>
    </row>
    <row r="26" spans="1:12" ht="15.75" customHeight="1">
      <c r="A26" s="15" t="s">
        <v>22</v>
      </c>
      <c r="B26" s="10">
        <v>225</v>
      </c>
      <c r="C26" s="7">
        <f t="shared" si="0"/>
        <v>39760.78134375</v>
      </c>
      <c r="D26" s="7">
        <f t="shared" si="1"/>
        <v>0.03976078134375</v>
      </c>
      <c r="E26" s="17">
        <f t="shared" si="2"/>
        <v>429.41643851250006</v>
      </c>
      <c r="F26" s="17">
        <f t="shared" si="3"/>
        <v>500.98584493125</v>
      </c>
      <c r="G26" s="17">
        <f t="shared" si="4"/>
        <v>572.55525135</v>
      </c>
      <c r="H26" s="17">
        <f t="shared" si="5"/>
        <v>644.12465776875</v>
      </c>
      <c r="I26" s="17">
        <f t="shared" si="6"/>
        <v>715.6940641875</v>
      </c>
      <c r="J26" s="17">
        <f t="shared" si="7"/>
        <v>787.26347060625</v>
      </c>
      <c r="K26" s="17">
        <f t="shared" si="8"/>
        <v>858.8328770250001</v>
      </c>
      <c r="L26" s="19">
        <f t="shared" si="9"/>
        <v>916.0884021600002</v>
      </c>
    </row>
    <row r="27" spans="1:12" ht="15.75" customHeight="1">
      <c r="A27" s="15" t="s">
        <v>23</v>
      </c>
      <c r="B27" s="10">
        <v>255</v>
      </c>
      <c r="C27" s="7">
        <f t="shared" si="0"/>
        <v>51070.51470375</v>
      </c>
      <c r="D27" s="7">
        <f t="shared" si="1"/>
        <v>0.05107051470375</v>
      </c>
      <c r="E27" s="17">
        <f t="shared" si="2"/>
        <v>551.5615588004999</v>
      </c>
      <c r="F27" s="17">
        <f t="shared" si="3"/>
        <v>643.48848526725</v>
      </c>
      <c r="G27" s="17">
        <f t="shared" si="4"/>
        <v>735.415411734</v>
      </c>
      <c r="H27" s="17">
        <f t="shared" si="5"/>
        <v>827.3423382007501</v>
      </c>
      <c r="I27" s="17">
        <f t="shared" si="6"/>
        <v>919.2692646675</v>
      </c>
      <c r="J27" s="17">
        <f t="shared" si="7"/>
        <v>1011.1961911342501</v>
      </c>
      <c r="K27" s="17">
        <f t="shared" si="8"/>
        <v>1103.1231176009999</v>
      </c>
      <c r="L27" s="19">
        <f t="shared" si="9"/>
        <v>1176.6646587744</v>
      </c>
    </row>
    <row r="28" spans="1:12" ht="15.75" customHeight="1">
      <c r="A28" s="15" t="s">
        <v>24</v>
      </c>
      <c r="B28" s="10">
        <v>300</v>
      </c>
      <c r="C28" s="7">
        <f t="shared" si="0"/>
        <v>70685.83350000001</v>
      </c>
      <c r="D28" s="7">
        <f t="shared" si="1"/>
        <v>0.0706858335</v>
      </c>
      <c r="E28" s="17">
        <f t="shared" si="2"/>
        <v>763.4070018</v>
      </c>
      <c r="F28" s="17">
        <f t="shared" si="3"/>
        <v>890.6415021</v>
      </c>
      <c r="G28" s="17">
        <f t="shared" si="4"/>
        <v>1017.8760024000001</v>
      </c>
      <c r="H28" s="17">
        <f t="shared" si="5"/>
        <v>1145.1105027</v>
      </c>
      <c r="I28" s="17">
        <f t="shared" si="6"/>
        <v>1272.3450030000001</v>
      </c>
      <c r="J28" s="17">
        <f t="shared" si="7"/>
        <v>1399.5795033000002</v>
      </c>
      <c r="K28" s="17">
        <f t="shared" si="8"/>
        <v>1526.8140036</v>
      </c>
      <c r="L28" s="19">
        <f t="shared" si="9"/>
        <v>1628.6016038400003</v>
      </c>
    </row>
    <row r="29" spans="1:12" ht="15.75" customHeight="1">
      <c r="A29" s="15" t="s">
        <v>25</v>
      </c>
      <c r="B29" s="10">
        <v>328</v>
      </c>
      <c r="C29" s="7">
        <f t="shared" si="0"/>
        <v>84496.2745696</v>
      </c>
      <c r="D29" s="7">
        <f t="shared" si="1"/>
        <v>0.0844962745696</v>
      </c>
      <c r="E29" s="17">
        <f t="shared" si="2"/>
        <v>912.55976535168</v>
      </c>
      <c r="F29" s="17">
        <f t="shared" si="3"/>
        <v>1064.65305957696</v>
      </c>
      <c r="G29" s="17">
        <f t="shared" si="4"/>
        <v>1216.74635380224</v>
      </c>
      <c r="H29" s="17">
        <f t="shared" si="5"/>
        <v>1368.83964802752</v>
      </c>
      <c r="I29" s="17">
        <f t="shared" si="6"/>
        <v>1520.9329422528</v>
      </c>
      <c r="J29" s="17">
        <f t="shared" si="7"/>
        <v>1673.02623647808</v>
      </c>
      <c r="K29" s="17">
        <f t="shared" si="8"/>
        <v>1825.11953070336</v>
      </c>
      <c r="L29" s="19">
        <f t="shared" si="9"/>
        <v>1946.794166083584</v>
      </c>
    </row>
    <row r="30" spans="1:12" ht="15.75" customHeight="1">
      <c r="A30" s="16" t="s">
        <v>26</v>
      </c>
      <c r="B30" s="6">
        <v>350</v>
      </c>
      <c r="C30" s="7">
        <f t="shared" si="0"/>
        <v>96211.273375</v>
      </c>
      <c r="D30" s="7">
        <f t="shared" si="1"/>
        <v>0.096211273375</v>
      </c>
      <c r="E30" s="17">
        <f t="shared" si="2"/>
        <v>1039.08175245</v>
      </c>
      <c r="F30" s="17">
        <f t="shared" si="3"/>
        <v>1212.262044525</v>
      </c>
      <c r="G30" s="17">
        <f t="shared" si="4"/>
        <v>1385.4423366</v>
      </c>
      <c r="H30" s="17">
        <f t="shared" si="5"/>
        <v>1558.622628675</v>
      </c>
      <c r="I30" s="17">
        <f t="shared" si="6"/>
        <v>1731.80292075</v>
      </c>
      <c r="J30" s="17">
        <f t="shared" si="7"/>
        <v>1904.983212825</v>
      </c>
      <c r="K30" s="17">
        <f t="shared" si="8"/>
        <v>2078.1635049</v>
      </c>
      <c r="L30" s="19">
        <f t="shared" si="9"/>
        <v>2216.70773856</v>
      </c>
    </row>
    <row r="31" spans="1:12" ht="15.75" customHeight="1">
      <c r="A31" s="16" t="s">
        <v>31</v>
      </c>
      <c r="B31" s="12">
        <v>400</v>
      </c>
      <c r="C31" s="7">
        <f t="shared" si="0"/>
        <v>125663.704</v>
      </c>
      <c r="D31" s="7">
        <f t="shared" si="1"/>
        <v>0.125663704</v>
      </c>
      <c r="E31" s="17">
        <f t="shared" si="2"/>
        <v>1357.1680032</v>
      </c>
      <c r="F31" s="17">
        <f t="shared" si="3"/>
        <v>1583.3626703999998</v>
      </c>
      <c r="G31" s="17">
        <f t="shared" si="4"/>
        <v>1809.5573375999998</v>
      </c>
      <c r="H31" s="17">
        <f t="shared" si="5"/>
        <v>2035.7520047999997</v>
      </c>
      <c r="I31" s="17">
        <f t="shared" si="6"/>
        <v>2261.9466719999996</v>
      </c>
      <c r="J31" s="17">
        <f t="shared" si="7"/>
        <v>2488.1413392</v>
      </c>
      <c r="K31" s="17">
        <f t="shared" si="8"/>
        <v>2714.3360064</v>
      </c>
      <c r="L31" s="19">
        <f t="shared" si="9"/>
        <v>2895.29174016</v>
      </c>
    </row>
    <row r="32" spans="1:12" ht="15.75" customHeight="1">
      <c r="A32" s="16" t="s">
        <v>32</v>
      </c>
      <c r="B32" s="12">
        <v>500</v>
      </c>
      <c r="C32" s="7">
        <f t="shared" si="0"/>
        <v>196349.5375</v>
      </c>
      <c r="D32" s="7">
        <f t="shared" si="1"/>
        <v>0.1963495375</v>
      </c>
      <c r="E32" s="17">
        <f t="shared" si="2"/>
        <v>2120.575005</v>
      </c>
      <c r="F32" s="17">
        <f t="shared" si="3"/>
        <v>2474.0041725</v>
      </c>
      <c r="G32" s="17">
        <f t="shared" si="4"/>
        <v>2827.43334</v>
      </c>
      <c r="H32" s="17">
        <f t="shared" si="5"/>
        <v>3180.8625075</v>
      </c>
      <c r="I32" s="17">
        <f t="shared" si="6"/>
        <v>3534.291675</v>
      </c>
      <c r="J32" s="17">
        <f t="shared" si="7"/>
        <v>3887.7208425000003</v>
      </c>
      <c r="K32" s="17">
        <f t="shared" si="8"/>
        <v>4241.15001</v>
      </c>
      <c r="L32" s="19">
        <f t="shared" si="9"/>
        <v>4523.893344000001</v>
      </c>
    </row>
    <row r="33" spans="1:4" ht="15.75" customHeight="1">
      <c r="A33" s="5"/>
      <c r="B33" s="3"/>
      <c r="C33" s="2"/>
      <c r="D33" s="2"/>
    </row>
    <row r="34" spans="1:4" ht="15.75" customHeight="1">
      <c r="A34" s="5"/>
      <c r="B34" s="3"/>
      <c r="C34" s="2"/>
      <c r="D34" s="2"/>
    </row>
    <row r="35" spans="1:4" ht="15.75" customHeight="1">
      <c r="A35" s="11"/>
      <c r="B35" s="3"/>
      <c r="C35" s="2"/>
      <c r="D35" s="2"/>
    </row>
    <row r="36" spans="1:4" ht="15.75" customHeight="1">
      <c r="A36" s="11"/>
      <c r="B36" s="3"/>
      <c r="C36" s="2"/>
      <c r="D36" s="2"/>
    </row>
    <row r="37" spans="1:4" ht="15.75" customHeight="1">
      <c r="A37" s="11"/>
      <c r="B37" s="3"/>
      <c r="C37" s="2"/>
      <c r="D37" s="2"/>
    </row>
    <row r="38" spans="1:4" ht="15.75" customHeight="1">
      <c r="A38" s="11"/>
      <c r="B38" s="3"/>
      <c r="C38" s="2"/>
      <c r="D38" s="2"/>
    </row>
    <row r="39" spans="1:4" ht="15.75" customHeight="1">
      <c r="A39" s="11"/>
      <c r="B39" s="3"/>
      <c r="C39" s="2"/>
      <c r="D39" s="2"/>
    </row>
    <row r="40" spans="1:4" ht="15.75" customHeight="1">
      <c r="A40" s="11"/>
      <c r="B40" s="3"/>
      <c r="C40" s="2"/>
      <c r="D40" s="2"/>
    </row>
    <row r="41" spans="1:4" ht="15.75" customHeight="1">
      <c r="A41" s="11"/>
      <c r="B41" s="3"/>
      <c r="C41" s="2"/>
      <c r="D41" s="2"/>
    </row>
    <row r="42" spans="1:4" ht="15.75" customHeight="1">
      <c r="A42" s="11"/>
      <c r="B42" s="3"/>
      <c r="C42" s="2"/>
      <c r="D42" s="2"/>
    </row>
    <row r="43" spans="1:4" ht="15.75" customHeight="1">
      <c r="A43" s="11"/>
      <c r="B43" s="3"/>
      <c r="C43" s="2"/>
      <c r="D43" s="2"/>
    </row>
    <row r="44" spans="1:4" ht="15.75" customHeight="1">
      <c r="A44" s="11"/>
      <c r="B44" s="3"/>
      <c r="C44" s="2"/>
      <c r="D44" s="2"/>
    </row>
    <row r="45" spans="1:4" ht="15.75" customHeight="1">
      <c r="A45" s="11"/>
      <c r="B45" s="3"/>
      <c r="C45" s="2"/>
      <c r="D45" s="2"/>
    </row>
    <row r="46" spans="1:4" ht="15.75" customHeight="1">
      <c r="A46" s="11"/>
      <c r="B46" s="3"/>
      <c r="C46" s="2"/>
      <c r="D46" s="2"/>
    </row>
    <row r="47" spans="1:4" ht="15.75" customHeight="1">
      <c r="A47" s="11"/>
      <c r="B47" s="3"/>
      <c r="C47" s="2"/>
      <c r="D47" s="2"/>
    </row>
    <row r="48" spans="1:4" ht="15.75" customHeight="1">
      <c r="A48" s="11"/>
      <c r="B48" s="3"/>
      <c r="C48" s="2"/>
      <c r="D48" s="2"/>
    </row>
    <row r="49" ht="15.75" customHeight="1">
      <c r="A49" s="11"/>
    </row>
    <row r="50" ht="15.75" customHeight="1">
      <c r="A50" s="11"/>
    </row>
  </sheetData>
  <sheetProtection/>
  <mergeCells count="1">
    <mergeCell ref="A1:L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7"/>
  <sheetViews>
    <sheetView tabSelected="1" zoomScalePageLayoutView="0" workbookViewId="0" topLeftCell="A7">
      <selection activeCell="J17" sqref="J17"/>
    </sheetView>
  </sheetViews>
  <sheetFormatPr defaultColWidth="9.140625" defaultRowHeight="15"/>
  <cols>
    <col min="1" max="1" width="12.421875" style="48" customWidth="1"/>
    <col min="2" max="2" width="11.8515625" style="48" customWidth="1"/>
    <col min="3" max="4" width="11.57421875" style="48" customWidth="1"/>
    <col min="5" max="6" width="10.57421875" style="48" customWidth="1"/>
    <col min="7" max="7" width="11.8515625" style="0" customWidth="1"/>
    <col min="8" max="8" width="10.57421875" style="0" customWidth="1"/>
    <col min="9" max="9" width="13.421875" style="0" customWidth="1"/>
    <col min="10" max="10" width="27.00390625" style="0" customWidth="1"/>
    <col min="11" max="11" width="14.57421875" style="0" customWidth="1"/>
    <col min="12" max="12" width="12.421875" style="0" customWidth="1"/>
    <col min="14" max="14" width="10.57421875" style="0" customWidth="1"/>
    <col min="15" max="15" width="14.140625" style="0" customWidth="1"/>
    <col min="16" max="16" width="10.57421875" style="0" customWidth="1"/>
    <col min="19" max="19" width="14.57421875" style="47" customWidth="1"/>
    <col min="23" max="24" width="16.00390625" style="0" customWidth="1"/>
  </cols>
  <sheetData>
    <row r="1" spans="1:24" ht="25.5" customHeight="1" thickBot="1">
      <c r="A1" s="119" t="s">
        <v>49</v>
      </c>
      <c r="B1" s="120"/>
      <c r="C1" s="120"/>
      <c r="D1" s="120"/>
      <c r="E1" s="120"/>
      <c r="F1" s="120"/>
      <c r="G1" s="121"/>
      <c r="H1" s="125" t="s">
        <v>74</v>
      </c>
      <c r="I1" s="126"/>
      <c r="J1" s="102" t="s">
        <v>75</v>
      </c>
      <c r="S1" s="116" t="s">
        <v>95</v>
      </c>
      <c r="T1" s="117"/>
      <c r="U1" s="117"/>
      <c r="V1" s="117"/>
      <c r="W1" s="117"/>
      <c r="X1" s="118"/>
    </row>
    <row r="2" spans="1:24" ht="28.5" customHeight="1">
      <c r="A2" s="32" t="s">
        <v>47</v>
      </c>
      <c r="B2" s="33" t="s">
        <v>46</v>
      </c>
      <c r="C2" s="34" t="s">
        <v>45</v>
      </c>
      <c r="D2" s="34" t="s">
        <v>44</v>
      </c>
      <c r="E2" s="35" t="s">
        <v>43</v>
      </c>
      <c r="F2" s="35" t="s">
        <v>42</v>
      </c>
      <c r="G2" s="45" t="s">
        <v>77</v>
      </c>
      <c r="H2" s="127"/>
      <c r="I2" s="128"/>
      <c r="J2" s="134"/>
      <c r="S2" s="66" t="s">
        <v>96</v>
      </c>
      <c r="T2" s="67" t="s">
        <v>97</v>
      </c>
      <c r="U2" s="67" t="s">
        <v>98</v>
      </c>
      <c r="V2" s="68" t="s">
        <v>99</v>
      </c>
      <c r="W2" s="67" t="s">
        <v>100</v>
      </c>
      <c r="X2" s="69" t="s">
        <v>101</v>
      </c>
    </row>
    <row r="3" spans="1:24" ht="25.5" customHeight="1" thickBot="1">
      <c r="A3" s="37">
        <v>110</v>
      </c>
      <c r="B3" s="38">
        <v>70</v>
      </c>
      <c r="C3" s="39">
        <v>60</v>
      </c>
      <c r="D3" s="39">
        <v>80</v>
      </c>
      <c r="E3" s="40">
        <f>SUM(A3-D3)</f>
        <v>30</v>
      </c>
      <c r="F3" s="40">
        <f>SUM(B3-C3)</f>
        <v>10</v>
      </c>
      <c r="G3" s="46">
        <f>SUM((E3-F3)/LN(E3/F3))</f>
        <v>18.204784532536745</v>
      </c>
      <c r="H3" s="127"/>
      <c r="I3" s="128"/>
      <c r="J3" s="134"/>
      <c r="S3" s="75" t="s">
        <v>102</v>
      </c>
      <c r="T3" s="70" t="s">
        <v>103</v>
      </c>
      <c r="U3" s="70">
        <v>2</v>
      </c>
      <c r="V3" s="70" t="s">
        <v>104</v>
      </c>
      <c r="W3" s="70">
        <v>14000</v>
      </c>
      <c r="X3" s="71">
        <v>14300</v>
      </c>
    </row>
    <row r="4" spans="1:24" ht="24.75" customHeight="1" thickBot="1">
      <c r="A4" s="122" t="s">
        <v>48</v>
      </c>
      <c r="B4" s="123"/>
      <c r="C4" s="123"/>
      <c r="D4" s="123"/>
      <c r="E4" s="123"/>
      <c r="F4" s="123"/>
      <c r="G4" s="124"/>
      <c r="H4" s="129"/>
      <c r="I4" s="130"/>
      <c r="J4" s="103"/>
      <c r="S4" s="75" t="s">
        <v>105</v>
      </c>
      <c r="T4" s="70" t="s">
        <v>106</v>
      </c>
      <c r="U4" s="70">
        <v>1</v>
      </c>
      <c r="V4" s="70" t="s">
        <v>104</v>
      </c>
      <c r="W4" s="70">
        <v>5190</v>
      </c>
      <c r="X4" s="71">
        <v>5193.2</v>
      </c>
    </row>
    <row r="5" spans="1:24" ht="25.5" customHeight="1">
      <c r="A5" s="32" t="s">
        <v>47</v>
      </c>
      <c r="B5" s="33" t="s">
        <v>46</v>
      </c>
      <c r="C5" s="34" t="s">
        <v>45</v>
      </c>
      <c r="D5" s="34" t="s">
        <v>44</v>
      </c>
      <c r="E5" s="35" t="s">
        <v>43</v>
      </c>
      <c r="F5" s="35" t="s">
        <v>42</v>
      </c>
      <c r="G5" s="43" t="s">
        <v>76</v>
      </c>
      <c r="H5" s="35" t="s">
        <v>41</v>
      </c>
      <c r="I5" s="36" t="s">
        <v>40</v>
      </c>
      <c r="J5" s="102" t="s">
        <v>73</v>
      </c>
      <c r="S5" s="75" t="s">
        <v>107</v>
      </c>
      <c r="T5" s="70" t="s">
        <v>108</v>
      </c>
      <c r="U5" s="70">
        <v>4</v>
      </c>
      <c r="V5" s="70" t="s">
        <v>104</v>
      </c>
      <c r="W5" s="70">
        <v>2055</v>
      </c>
      <c r="X5" s="71">
        <v>2050</v>
      </c>
    </row>
    <row r="6" spans="1:24" ht="27.75" customHeight="1" thickBot="1">
      <c r="A6" s="37">
        <v>95</v>
      </c>
      <c r="B6" s="38">
        <v>70</v>
      </c>
      <c r="C6" s="39">
        <v>35</v>
      </c>
      <c r="D6" s="39">
        <v>55</v>
      </c>
      <c r="E6" s="40">
        <f>SUM(A6-D6)</f>
        <v>40</v>
      </c>
      <c r="F6" s="40">
        <f>SUM(B6-C6)</f>
        <v>35</v>
      </c>
      <c r="G6" s="44">
        <f>SUM((E6+F6)/2)</f>
        <v>37.5</v>
      </c>
      <c r="H6" s="41">
        <f>SUM(0.942*G6)</f>
        <v>35.324999999999996</v>
      </c>
      <c r="I6" s="42">
        <f>SUM(0.967*G6)</f>
        <v>36.262499999999996</v>
      </c>
      <c r="J6" s="103"/>
      <c r="S6" s="75" t="s">
        <v>109</v>
      </c>
      <c r="T6" s="70" t="s">
        <v>110</v>
      </c>
      <c r="U6" s="70">
        <v>1</v>
      </c>
      <c r="V6" s="70" t="s">
        <v>104</v>
      </c>
      <c r="W6" s="70">
        <v>1030</v>
      </c>
      <c r="X6" s="71">
        <v>1030.1</v>
      </c>
    </row>
    <row r="7" spans="19:24" ht="13.5">
      <c r="S7" s="75" t="s">
        <v>111</v>
      </c>
      <c r="T7" s="70" t="s">
        <v>112</v>
      </c>
      <c r="U7" s="70">
        <v>1</v>
      </c>
      <c r="V7" s="70" t="s">
        <v>113</v>
      </c>
      <c r="W7" s="70">
        <v>3580</v>
      </c>
      <c r="X7" s="71">
        <v>3582</v>
      </c>
    </row>
    <row r="8" spans="19:24" ht="13.5">
      <c r="S8" s="75" t="s">
        <v>114</v>
      </c>
      <c r="T8" s="70" t="s">
        <v>115</v>
      </c>
      <c r="U8" s="70">
        <v>9</v>
      </c>
      <c r="V8" s="70" t="s">
        <v>116</v>
      </c>
      <c r="W8" s="70">
        <v>2460</v>
      </c>
      <c r="X8" s="71">
        <v>2440</v>
      </c>
    </row>
    <row r="9" spans="19:24" ht="14.25" thickBot="1">
      <c r="S9" s="75" t="s">
        <v>117</v>
      </c>
      <c r="T9" s="70" t="s">
        <v>118</v>
      </c>
      <c r="U9" s="70" t="s">
        <v>118</v>
      </c>
      <c r="V9" s="70" t="s">
        <v>116</v>
      </c>
      <c r="W9" s="70">
        <v>2200</v>
      </c>
      <c r="X9" s="71">
        <v>2220</v>
      </c>
    </row>
    <row r="10" spans="1:24" ht="37.5" customHeight="1">
      <c r="A10" s="131" t="s">
        <v>85</v>
      </c>
      <c r="B10" s="132"/>
      <c r="C10" s="132"/>
      <c r="D10" s="133"/>
      <c r="F10" s="91"/>
      <c r="G10" s="92" t="s">
        <v>202</v>
      </c>
      <c r="H10" s="91"/>
      <c r="S10" s="75" t="s">
        <v>119</v>
      </c>
      <c r="T10" s="70" t="s">
        <v>120</v>
      </c>
      <c r="U10" s="70" t="s">
        <v>121</v>
      </c>
      <c r="V10" s="70" t="s">
        <v>113</v>
      </c>
      <c r="W10" s="70">
        <v>2200</v>
      </c>
      <c r="X10" s="71">
        <v>2500</v>
      </c>
    </row>
    <row r="11" spans="1:24" ht="34.5" customHeight="1" thickBot="1">
      <c r="A11" s="50" t="s">
        <v>83</v>
      </c>
      <c r="B11" s="49" t="s">
        <v>78</v>
      </c>
      <c r="C11" s="49" t="s">
        <v>82</v>
      </c>
      <c r="D11" s="51" t="s">
        <v>79</v>
      </c>
      <c r="F11" s="91"/>
      <c r="G11" s="93">
        <v>11610</v>
      </c>
      <c r="H11" s="91"/>
      <c r="S11" s="75" t="s">
        <v>122</v>
      </c>
      <c r="T11" s="70" t="s">
        <v>123</v>
      </c>
      <c r="U11" s="70">
        <v>5</v>
      </c>
      <c r="V11" s="70" t="s">
        <v>104</v>
      </c>
      <c r="W11" s="70">
        <v>2160</v>
      </c>
      <c r="X11" s="71">
        <v>2156</v>
      </c>
    </row>
    <row r="12" spans="1:24" ht="34.5" customHeight="1">
      <c r="A12" s="50">
        <v>5600</v>
      </c>
      <c r="B12" s="49">
        <v>3000</v>
      </c>
      <c r="C12" s="49">
        <v>17.4</v>
      </c>
      <c r="D12" s="51">
        <f>SUM(A12*1000/(B12*C12))</f>
        <v>107.27969348659005</v>
      </c>
      <c r="F12" s="94" t="s">
        <v>188</v>
      </c>
      <c r="G12" s="90" t="s">
        <v>192</v>
      </c>
      <c r="H12" s="95" t="s">
        <v>189</v>
      </c>
      <c r="I12" s="64" t="s">
        <v>91</v>
      </c>
      <c r="J12" s="65" t="s">
        <v>92</v>
      </c>
      <c r="S12" s="75" t="s">
        <v>124</v>
      </c>
      <c r="T12" s="70" t="s">
        <v>118</v>
      </c>
      <c r="U12" s="70" t="s">
        <v>118</v>
      </c>
      <c r="V12" s="70" t="s">
        <v>116</v>
      </c>
      <c r="W12" s="70">
        <v>2000</v>
      </c>
      <c r="X12" s="71">
        <v>2000</v>
      </c>
    </row>
    <row r="13" spans="1:24" ht="34.5" customHeight="1">
      <c r="A13" s="50" t="s">
        <v>83</v>
      </c>
      <c r="B13" s="49" t="s">
        <v>78</v>
      </c>
      <c r="C13" s="49" t="s">
        <v>79</v>
      </c>
      <c r="D13" s="51" t="s">
        <v>80</v>
      </c>
      <c r="F13" s="80">
        <v>110</v>
      </c>
      <c r="G13" s="81">
        <f>SUM(G11*1000*3600/(J13*(F13-H13)))</f>
        <v>248785.7142857143</v>
      </c>
      <c r="H13" s="84">
        <v>70</v>
      </c>
      <c r="I13" s="55">
        <v>1000</v>
      </c>
      <c r="J13" s="57">
        <v>4200</v>
      </c>
      <c r="S13" s="75" t="s">
        <v>125</v>
      </c>
      <c r="T13" s="70" t="s">
        <v>118</v>
      </c>
      <c r="U13" s="70" t="s">
        <v>118</v>
      </c>
      <c r="V13" s="70" t="s">
        <v>113</v>
      </c>
      <c r="W13" s="70">
        <v>2000</v>
      </c>
      <c r="X13" s="71">
        <v>2000</v>
      </c>
    </row>
    <row r="14" spans="1:24" ht="34.5" customHeight="1">
      <c r="A14" s="50">
        <v>3000</v>
      </c>
      <c r="B14" s="49">
        <v>3000</v>
      </c>
      <c r="C14" s="49">
        <v>100</v>
      </c>
      <c r="D14" s="51">
        <f>SUM(A14*1000/(B14*C14))</f>
        <v>10</v>
      </c>
      <c r="F14" s="78" t="s">
        <v>191</v>
      </c>
      <c r="G14" s="82" t="s">
        <v>193</v>
      </c>
      <c r="H14" s="79" t="s">
        <v>190</v>
      </c>
      <c r="I14" s="59" t="s">
        <v>93</v>
      </c>
      <c r="J14" s="60" t="s">
        <v>94</v>
      </c>
      <c r="S14" s="75" t="s">
        <v>126</v>
      </c>
      <c r="T14" s="70" t="s">
        <v>127</v>
      </c>
      <c r="U14" s="70">
        <v>8</v>
      </c>
      <c r="V14" s="70" t="s">
        <v>104</v>
      </c>
      <c r="W14" s="70">
        <v>1730</v>
      </c>
      <c r="X14" s="71">
        <v>1729</v>
      </c>
    </row>
    <row r="15" spans="1:24" ht="34.5" customHeight="1" thickBot="1">
      <c r="A15" s="50" t="s">
        <v>83</v>
      </c>
      <c r="B15" s="49" t="s">
        <v>79</v>
      </c>
      <c r="C15" s="49" t="s">
        <v>82</v>
      </c>
      <c r="D15" s="51" t="s">
        <v>78</v>
      </c>
      <c r="F15" s="61">
        <v>80</v>
      </c>
      <c r="G15" s="83">
        <f>SUM(G11*1000*3600/(J15*(F15-H15)))</f>
        <v>497571.4285714286</v>
      </c>
      <c r="H15" s="62">
        <v>60</v>
      </c>
      <c r="I15" s="56">
        <v>1000</v>
      </c>
      <c r="J15" s="58">
        <v>4200</v>
      </c>
      <c r="S15" s="75" t="s">
        <v>128</v>
      </c>
      <c r="T15" s="70" t="s">
        <v>118</v>
      </c>
      <c r="U15" s="70" t="s">
        <v>118</v>
      </c>
      <c r="V15" s="70" t="s">
        <v>113</v>
      </c>
      <c r="W15" s="70">
        <v>1700</v>
      </c>
      <c r="X15" s="71">
        <v>1720</v>
      </c>
    </row>
    <row r="16" spans="1:24" ht="34.5" customHeight="1" thickBot="1">
      <c r="A16" s="50">
        <v>3000</v>
      </c>
      <c r="B16" s="49">
        <v>100</v>
      </c>
      <c r="C16" s="49">
        <v>10</v>
      </c>
      <c r="D16" s="51">
        <f>SUM(A16*1000/(B16*C16))</f>
        <v>3000</v>
      </c>
      <c r="F16"/>
      <c r="S16" s="75" t="s">
        <v>129</v>
      </c>
      <c r="T16" s="70" t="s">
        <v>130</v>
      </c>
      <c r="U16" s="70">
        <v>4</v>
      </c>
      <c r="V16" s="70" t="s">
        <v>104</v>
      </c>
      <c r="W16" s="70">
        <v>1500</v>
      </c>
      <c r="X16" s="71">
        <v>1511</v>
      </c>
    </row>
    <row r="17" spans="1:24" ht="34.5" customHeight="1">
      <c r="A17" s="50" t="s">
        <v>81</v>
      </c>
      <c r="B17" s="49" t="s">
        <v>78</v>
      </c>
      <c r="C17" s="49" t="s">
        <v>82</v>
      </c>
      <c r="D17" s="51" t="s">
        <v>84</v>
      </c>
      <c r="F17" s="91"/>
      <c r="G17" s="96" t="s">
        <v>201</v>
      </c>
      <c r="H17" s="91"/>
      <c r="S17" s="75" t="s">
        <v>131</v>
      </c>
      <c r="T17" s="70" t="s">
        <v>132</v>
      </c>
      <c r="U17" s="70">
        <v>3</v>
      </c>
      <c r="V17" s="70" t="s">
        <v>113</v>
      </c>
      <c r="W17" s="70">
        <v>1300</v>
      </c>
      <c r="X17" s="71">
        <v>1300</v>
      </c>
    </row>
    <row r="18" spans="1:24" ht="34.5" customHeight="1" thickBot="1">
      <c r="A18" s="52">
        <v>100</v>
      </c>
      <c r="B18" s="53">
        <v>3000</v>
      </c>
      <c r="C18" s="53">
        <v>10</v>
      </c>
      <c r="D18" s="54">
        <f>SUM(A18*B18*C18/1000)</f>
        <v>3000</v>
      </c>
      <c r="F18" s="91"/>
      <c r="G18" s="97">
        <f>SUM((J20*(F20-H20)*G20)/1000/3600)</f>
        <v>1190</v>
      </c>
      <c r="H18" s="91"/>
      <c r="S18" s="75" t="s">
        <v>133</v>
      </c>
      <c r="T18" s="70" t="s">
        <v>134</v>
      </c>
      <c r="U18" s="70">
        <v>3</v>
      </c>
      <c r="V18" s="70" t="s">
        <v>104</v>
      </c>
      <c r="W18" s="70">
        <v>1100</v>
      </c>
      <c r="X18" s="71">
        <v>1105</v>
      </c>
    </row>
    <row r="19" spans="6:24" ht="34.5" customHeight="1">
      <c r="F19" s="94" t="s">
        <v>87</v>
      </c>
      <c r="G19" s="98" t="s">
        <v>200</v>
      </c>
      <c r="H19" s="95" t="s">
        <v>89</v>
      </c>
      <c r="I19" s="64" t="s">
        <v>91</v>
      </c>
      <c r="J19" s="65" t="s">
        <v>92</v>
      </c>
      <c r="S19" s="75" t="s">
        <v>135</v>
      </c>
      <c r="T19" s="70" t="s">
        <v>136</v>
      </c>
      <c r="U19" s="70">
        <v>2</v>
      </c>
      <c r="V19" s="70" t="s">
        <v>104</v>
      </c>
      <c r="W19" s="70">
        <v>1040</v>
      </c>
      <c r="X19" s="71">
        <v>1042</v>
      </c>
    </row>
    <row r="20" spans="6:24" ht="34.5" customHeight="1">
      <c r="F20" s="80">
        <v>50</v>
      </c>
      <c r="G20" s="49">
        <v>51000</v>
      </c>
      <c r="H20" s="84">
        <v>30</v>
      </c>
      <c r="I20" s="55">
        <v>1000</v>
      </c>
      <c r="J20" s="57">
        <v>4200</v>
      </c>
      <c r="S20" s="72" t="s">
        <v>186</v>
      </c>
      <c r="T20" s="70" t="s">
        <v>118</v>
      </c>
      <c r="U20" s="70" t="s">
        <v>118</v>
      </c>
      <c r="V20" s="70" t="s">
        <v>104</v>
      </c>
      <c r="W20" s="70">
        <v>1030</v>
      </c>
      <c r="X20" s="71">
        <v>1012</v>
      </c>
    </row>
    <row r="21" spans="6:24" ht="34.5" customHeight="1">
      <c r="F21" s="78" t="s">
        <v>88</v>
      </c>
      <c r="G21" s="82" t="s">
        <v>86</v>
      </c>
      <c r="H21" s="79" t="s">
        <v>90</v>
      </c>
      <c r="I21" s="59" t="s">
        <v>93</v>
      </c>
      <c r="J21" s="60" t="s">
        <v>94</v>
      </c>
      <c r="S21" s="63" t="s">
        <v>187</v>
      </c>
      <c r="T21" s="70" t="s">
        <v>118</v>
      </c>
      <c r="U21" s="70" t="s">
        <v>118</v>
      </c>
      <c r="V21" s="70" t="s">
        <v>104</v>
      </c>
      <c r="W21" s="70">
        <v>1005</v>
      </c>
      <c r="X21" s="71">
        <v>1035</v>
      </c>
    </row>
    <row r="22" spans="6:24" ht="34.5" customHeight="1" thickBot="1">
      <c r="F22" s="61">
        <v>22</v>
      </c>
      <c r="G22" s="83">
        <f>SUM(G18*1000*3600/(J22*(F22-H22)))</f>
        <v>92727.27272727272</v>
      </c>
      <c r="H22" s="62">
        <v>11</v>
      </c>
      <c r="I22" s="56">
        <v>1000</v>
      </c>
      <c r="J22" s="58">
        <v>4200</v>
      </c>
      <c r="S22" s="75" t="s">
        <v>137</v>
      </c>
      <c r="T22" s="70" t="s">
        <v>138</v>
      </c>
      <c r="U22" s="70">
        <v>2</v>
      </c>
      <c r="V22" s="70" t="s">
        <v>104</v>
      </c>
      <c r="W22" s="70">
        <v>920</v>
      </c>
      <c r="X22" s="71">
        <v>918</v>
      </c>
    </row>
    <row r="23" spans="1:24" ht="26.25" customHeight="1">
      <c r="A23" s="86" t="s">
        <v>194</v>
      </c>
      <c r="B23" s="87" t="s">
        <v>199</v>
      </c>
      <c r="C23" s="87" t="s">
        <v>195</v>
      </c>
      <c r="D23" s="87" t="s">
        <v>196</v>
      </c>
      <c r="E23" s="87" t="s">
        <v>197</v>
      </c>
      <c r="F23" s="88" t="s">
        <v>198</v>
      </c>
      <c r="S23" s="75" t="s">
        <v>139</v>
      </c>
      <c r="T23" s="70" t="s">
        <v>140</v>
      </c>
      <c r="U23" s="70">
        <v>3</v>
      </c>
      <c r="V23" s="70" t="s">
        <v>104</v>
      </c>
      <c r="W23" s="70">
        <v>840</v>
      </c>
      <c r="X23" s="71">
        <v>839</v>
      </c>
    </row>
    <row r="24" spans="1:24" ht="21" customHeight="1" thickBot="1">
      <c r="A24" s="52">
        <v>15</v>
      </c>
      <c r="B24" s="85">
        <f>SUM(A24*10000)</f>
        <v>150000</v>
      </c>
      <c r="C24" s="85">
        <v>70</v>
      </c>
      <c r="D24" s="85">
        <f>SUM(B24*C24)</f>
        <v>10500000</v>
      </c>
      <c r="E24" s="85">
        <f>SUM(D24/1000)</f>
        <v>10500</v>
      </c>
      <c r="F24" s="54">
        <f>SUM(E24/1000)</f>
        <v>10.5</v>
      </c>
      <c r="S24" s="75" t="s">
        <v>141</v>
      </c>
      <c r="T24" s="70" t="s">
        <v>142</v>
      </c>
      <c r="U24" s="70">
        <v>2</v>
      </c>
      <c r="V24" s="70" t="s">
        <v>104</v>
      </c>
      <c r="W24" s="70">
        <v>1040</v>
      </c>
      <c r="X24" s="71">
        <v>1042</v>
      </c>
    </row>
    <row r="25" spans="1:24" ht="18" customHeight="1">
      <c r="A25" s="86" t="s">
        <v>194</v>
      </c>
      <c r="B25" s="87" t="s">
        <v>199</v>
      </c>
      <c r="C25" s="87" t="s">
        <v>195</v>
      </c>
      <c r="D25" s="87" t="s">
        <v>196</v>
      </c>
      <c r="E25" s="87" t="s">
        <v>197</v>
      </c>
      <c r="F25" s="88" t="s">
        <v>198</v>
      </c>
      <c r="S25" s="75" t="s">
        <v>143</v>
      </c>
      <c r="T25" s="70" t="s">
        <v>144</v>
      </c>
      <c r="U25" s="70">
        <v>1</v>
      </c>
      <c r="V25" s="70" t="s">
        <v>113</v>
      </c>
      <c r="W25" s="70">
        <v>900</v>
      </c>
      <c r="X25" s="71">
        <v>897</v>
      </c>
    </row>
    <row r="26" spans="1:24" ht="18" customHeight="1" thickBot="1">
      <c r="A26" s="89">
        <f>SUM(B26/10000)</f>
        <v>15</v>
      </c>
      <c r="B26" s="53">
        <v>150000</v>
      </c>
      <c r="C26" s="85">
        <v>70</v>
      </c>
      <c r="D26" s="85">
        <f>SUM(B26*C26)</f>
        <v>10500000</v>
      </c>
      <c r="E26" s="85">
        <f>SUM(D26/1000)</f>
        <v>10500</v>
      </c>
      <c r="F26" s="54">
        <f>SUM(E26/1000)</f>
        <v>10.5</v>
      </c>
      <c r="S26" s="75" t="s">
        <v>145</v>
      </c>
      <c r="T26" s="70" t="s">
        <v>118</v>
      </c>
      <c r="U26" s="70" t="s">
        <v>118</v>
      </c>
      <c r="V26" s="70" t="s">
        <v>113</v>
      </c>
      <c r="W26" s="70">
        <v>840</v>
      </c>
      <c r="X26" s="71">
        <v>847</v>
      </c>
    </row>
    <row r="27" spans="1:24" ht="18" customHeight="1">
      <c r="A27" s="86" t="s">
        <v>194</v>
      </c>
      <c r="B27" s="87" t="s">
        <v>199</v>
      </c>
      <c r="C27" s="87" t="s">
        <v>195</v>
      </c>
      <c r="D27" s="87" t="s">
        <v>196</v>
      </c>
      <c r="E27" s="87" t="s">
        <v>197</v>
      </c>
      <c r="F27" s="88" t="s">
        <v>198</v>
      </c>
      <c r="S27" s="75" t="s">
        <v>146</v>
      </c>
      <c r="T27" s="70" t="s">
        <v>118</v>
      </c>
      <c r="U27" s="70" t="s">
        <v>118</v>
      </c>
      <c r="V27" s="70" t="s">
        <v>113</v>
      </c>
      <c r="W27" s="70">
        <v>840</v>
      </c>
      <c r="X27" s="71">
        <v>837</v>
      </c>
    </row>
    <row r="28" spans="1:24" ht="18" customHeight="1" thickBot="1">
      <c r="A28" s="89">
        <f>SUM(B28/10000)</f>
        <v>15</v>
      </c>
      <c r="B28" s="85">
        <f>SUM(D28/C28)</f>
        <v>150000</v>
      </c>
      <c r="C28" s="85">
        <v>70</v>
      </c>
      <c r="D28" s="53">
        <v>10500000</v>
      </c>
      <c r="E28" s="85">
        <f>SUM(D28/1000)</f>
        <v>10500</v>
      </c>
      <c r="F28" s="54">
        <f>SUM(E28/1000)</f>
        <v>10.5</v>
      </c>
      <c r="S28" s="75" t="s">
        <v>147</v>
      </c>
      <c r="T28" s="70" t="s">
        <v>148</v>
      </c>
      <c r="U28" s="70">
        <v>2</v>
      </c>
      <c r="V28" s="70" t="s">
        <v>104</v>
      </c>
      <c r="W28" s="70">
        <v>820</v>
      </c>
      <c r="X28" s="71">
        <v>823.9</v>
      </c>
    </row>
    <row r="29" spans="1:24" ht="18" customHeight="1">
      <c r="A29" s="86" t="s">
        <v>194</v>
      </c>
      <c r="B29" s="87" t="s">
        <v>199</v>
      </c>
      <c r="C29" s="87" t="s">
        <v>195</v>
      </c>
      <c r="D29" s="87" t="s">
        <v>197</v>
      </c>
      <c r="E29" s="87" t="s">
        <v>196</v>
      </c>
      <c r="F29" s="88" t="s">
        <v>198</v>
      </c>
      <c r="S29" s="75" t="s">
        <v>149</v>
      </c>
      <c r="T29" s="70" t="s">
        <v>118</v>
      </c>
      <c r="U29" s="70" t="s">
        <v>118</v>
      </c>
      <c r="V29" s="70" t="s">
        <v>113</v>
      </c>
      <c r="W29" s="70">
        <v>750</v>
      </c>
      <c r="X29" s="71">
        <v>750</v>
      </c>
    </row>
    <row r="30" spans="1:24" ht="18" customHeight="1" thickBot="1">
      <c r="A30" s="89">
        <f>SUM(B30/10000)</f>
        <v>50</v>
      </c>
      <c r="B30" s="85">
        <f>SUM(E30/C30)</f>
        <v>500000</v>
      </c>
      <c r="C30" s="85">
        <v>70</v>
      </c>
      <c r="D30" s="53">
        <v>35000</v>
      </c>
      <c r="E30" s="85">
        <f>SUM(D30*1000)</f>
        <v>35000000</v>
      </c>
      <c r="F30" s="54">
        <f>SUM(E30/1000000)</f>
        <v>35</v>
      </c>
      <c r="S30" s="75" t="s">
        <v>150</v>
      </c>
      <c r="T30" s="70" t="s">
        <v>151</v>
      </c>
      <c r="U30" s="70">
        <v>1</v>
      </c>
      <c r="V30" s="70" t="s">
        <v>113</v>
      </c>
      <c r="W30" s="70">
        <v>720</v>
      </c>
      <c r="X30" s="71">
        <v>710</v>
      </c>
    </row>
    <row r="31" spans="1:24" ht="18" customHeight="1">
      <c r="A31" s="86" t="s">
        <v>194</v>
      </c>
      <c r="B31" s="87" t="s">
        <v>199</v>
      </c>
      <c r="C31" s="87" t="s">
        <v>195</v>
      </c>
      <c r="D31" s="87" t="s">
        <v>198</v>
      </c>
      <c r="E31" s="87" t="s">
        <v>197</v>
      </c>
      <c r="F31" s="88" t="s">
        <v>196</v>
      </c>
      <c r="S31" s="75" t="s">
        <v>152</v>
      </c>
      <c r="T31" s="70" t="s">
        <v>153</v>
      </c>
      <c r="U31" s="70">
        <v>5</v>
      </c>
      <c r="V31" s="70" t="s">
        <v>104</v>
      </c>
      <c r="W31" s="70">
        <v>660</v>
      </c>
      <c r="X31" s="71">
        <v>659.1</v>
      </c>
    </row>
    <row r="32" spans="1:24" ht="18" customHeight="1" thickBot="1">
      <c r="A32" s="89">
        <f>SUM(B32/10000)</f>
        <v>50</v>
      </c>
      <c r="B32" s="85">
        <f>SUM(F32/C32)</f>
        <v>500000</v>
      </c>
      <c r="C32" s="85">
        <v>70</v>
      </c>
      <c r="D32" s="53">
        <v>35</v>
      </c>
      <c r="E32" s="85">
        <f>SUM(D32*1000)</f>
        <v>35000</v>
      </c>
      <c r="F32" s="54">
        <f>SUM(E32*1000)</f>
        <v>35000000</v>
      </c>
      <c r="S32" s="75" t="s">
        <v>154</v>
      </c>
      <c r="T32" s="70" t="s">
        <v>155</v>
      </c>
      <c r="U32" s="70">
        <v>3</v>
      </c>
      <c r="V32" s="70" t="s">
        <v>104</v>
      </c>
      <c r="W32" s="70">
        <v>600</v>
      </c>
      <c r="X32" s="71">
        <v>620</v>
      </c>
    </row>
    <row r="33" spans="19:24" ht="18" customHeight="1">
      <c r="S33" s="75" t="s">
        <v>156</v>
      </c>
      <c r="T33" s="70" t="s">
        <v>118</v>
      </c>
      <c r="U33" s="70" t="s">
        <v>118</v>
      </c>
      <c r="V33" s="70" t="s">
        <v>113</v>
      </c>
      <c r="W33" s="70">
        <v>600</v>
      </c>
      <c r="X33" s="71">
        <v>84</v>
      </c>
    </row>
    <row r="34" spans="19:24" ht="18" customHeight="1">
      <c r="S34" s="75" t="s">
        <v>157</v>
      </c>
      <c r="T34" s="70" t="s">
        <v>158</v>
      </c>
      <c r="U34" s="70">
        <v>2</v>
      </c>
      <c r="V34" s="70" t="s">
        <v>104</v>
      </c>
      <c r="W34" s="70">
        <v>520</v>
      </c>
      <c r="X34" s="71">
        <v>520</v>
      </c>
    </row>
    <row r="35" spans="19:24" ht="18" customHeight="1">
      <c r="S35" s="75" t="s">
        <v>159</v>
      </c>
      <c r="T35" s="70" t="s">
        <v>151</v>
      </c>
      <c r="U35" s="70">
        <v>1</v>
      </c>
      <c r="V35" s="70" t="s">
        <v>113</v>
      </c>
      <c r="W35" s="70">
        <v>502</v>
      </c>
      <c r="X35" s="71">
        <v>509.1</v>
      </c>
    </row>
    <row r="36" spans="19:24" ht="18" customHeight="1">
      <c r="S36" s="75" t="s">
        <v>160</v>
      </c>
      <c r="T36" s="70" t="s">
        <v>118</v>
      </c>
      <c r="U36" s="70" t="s">
        <v>118</v>
      </c>
      <c r="V36" s="70" t="s">
        <v>113</v>
      </c>
      <c r="W36" s="70">
        <v>450</v>
      </c>
      <c r="X36" s="71">
        <v>450</v>
      </c>
    </row>
    <row r="37" spans="19:24" ht="18" customHeight="1">
      <c r="S37" s="75" t="s">
        <v>161</v>
      </c>
      <c r="T37" s="70" t="s">
        <v>162</v>
      </c>
      <c r="U37" s="70">
        <v>1</v>
      </c>
      <c r="V37" s="70" t="s">
        <v>113</v>
      </c>
      <c r="W37" s="70">
        <v>450</v>
      </c>
      <c r="X37" s="71">
        <v>444</v>
      </c>
    </row>
    <row r="38" spans="19:24" ht="18" customHeight="1">
      <c r="S38" s="75" t="s">
        <v>163</v>
      </c>
      <c r="T38" s="70" t="s">
        <v>164</v>
      </c>
      <c r="U38" s="70" t="s">
        <v>118</v>
      </c>
      <c r="V38" s="70" t="s">
        <v>113</v>
      </c>
      <c r="W38" s="70">
        <v>380</v>
      </c>
      <c r="X38" s="71">
        <v>377</v>
      </c>
    </row>
    <row r="39" spans="19:24" ht="18" customHeight="1">
      <c r="S39" s="75" t="s">
        <v>165</v>
      </c>
      <c r="T39" s="70" t="s">
        <v>166</v>
      </c>
      <c r="U39" s="70">
        <v>1</v>
      </c>
      <c r="V39" s="70" t="s">
        <v>113</v>
      </c>
      <c r="W39" s="70">
        <v>385</v>
      </c>
      <c r="X39" s="71">
        <v>386</v>
      </c>
    </row>
    <row r="40" spans="19:24" ht="18" customHeight="1">
      <c r="S40" s="75" t="s">
        <v>167</v>
      </c>
      <c r="T40" s="70" t="s">
        <v>168</v>
      </c>
      <c r="U40" s="70">
        <v>1</v>
      </c>
      <c r="V40" s="70" t="s">
        <v>113</v>
      </c>
      <c r="W40" s="70">
        <v>235</v>
      </c>
      <c r="X40" s="71">
        <v>233</v>
      </c>
    </row>
    <row r="41" spans="19:24" ht="18" customHeight="1">
      <c r="S41" s="75" t="s">
        <v>169</v>
      </c>
      <c r="T41" s="70" t="s">
        <v>170</v>
      </c>
      <c r="U41" s="70">
        <v>1</v>
      </c>
      <c r="V41" s="70" t="s">
        <v>116</v>
      </c>
      <c r="W41" s="70">
        <v>139</v>
      </c>
      <c r="X41" s="71">
        <v>140</v>
      </c>
    </row>
    <row r="42" spans="19:24" ht="18" customHeight="1">
      <c r="S42" s="75" t="s">
        <v>171</v>
      </c>
      <c r="T42" s="70" t="s">
        <v>172</v>
      </c>
      <c r="U42" s="70">
        <v>1</v>
      </c>
      <c r="V42" s="70" t="s">
        <v>113</v>
      </c>
      <c r="W42" s="70">
        <v>135</v>
      </c>
      <c r="X42" s="71">
        <v>135</v>
      </c>
    </row>
    <row r="43" spans="19:24" ht="18" customHeight="1">
      <c r="S43" s="75" t="s">
        <v>173</v>
      </c>
      <c r="T43" s="70" t="s">
        <v>174</v>
      </c>
      <c r="U43" s="70">
        <v>1</v>
      </c>
      <c r="V43" s="70" t="s">
        <v>113</v>
      </c>
      <c r="W43" s="70">
        <v>129</v>
      </c>
      <c r="X43" s="71">
        <v>126</v>
      </c>
    </row>
    <row r="44" spans="19:24" ht="18" customHeight="1">
      <c r="S44" s="75" t="s">
        <v>175</v>
      </c>
      <c r="T44" s="70" t="s">
        <v>176</v>
      </c>
      <c r="U44" s="70">
        <v>1</v>
      </c>
      <c r="V44" s="70" t="s">
        <v>113</v>
      </c>
      <c r="W44" s="70">
        <v>125</v>
      </c>
      <c r="X44" s="71">
        <v>128</v>
      </c>
    </row>
    <row r="45" spans="19:24" ht="18" customHeight="1">
      <c r="S45" s="75" t="s">
        <v>177</v>
      </c>
      <c r="T45" s="70" t="s">
        <v>178</v>
      </c>
      <c r="U45" s="70">
        <v>3</v>
      </c>
      <c r="V45" s="70" t="s">
        <v>104</v>
      </c>
      <c r="W45" s="70">
        <v>1850</v>
      </c>
      <c r="X45" s="71">
        <v>1850</v>
      </c>
    </row>
    <row r="46" spans="19:24" ht="18" customHeight="1">
      <c r="S46" s="72" t="s">
        <v>179</v>
      </c>
      <c r="T46" s="70" t="s">
        <v>178</v>
      </c>
      <c r="U46" s="70">
        <v>3</v>
      </c>
      <c r="V46" s="70" t="s">
        <v>116</v>
      </c>
      <c r="W46" s="70">
        <v>4200</v>
      </c>
      <c r="X46" s="71">
        <v>4186</v>
      </c>
    </row>
    <row r="47" spans="19:24" ht="18" customHeight="1" thickBot="1">
      <c r="S47" s="76" t="s">
        <v>180</v>
      </c>
      <c r="T47" s="73" t="s">
        <v>178</v>
      </c>
      <c r="U47" s="73">
        <v>3</v>
      </c>
      <c r="V47" s="73" t="s">
        <v>113</v>
      </c>
      <c r="W47" s="73">
        <v>2060</v>
      </c>
      <c r="X47" s="74" t="s">
        <v>181</v>
      </c>
    </row>
    <row r="48" spans="19:24" ht="14.25" thickBot="1">
      <c r="S48" s="77"/>
      <c r="T48" s="1"/>
      <c r="U48" s="1"/>
      <c r="V48" s="1"/>
      <c r="W48" s="104" t="s">
        <v>185</v>
      </c>
      <c r="X48" s="105"/>
    </row>
    <row r="49" spans="19:24" ht="15">
      <c r="S49" s="110" t="s">
        <v>182</v>
      </c>
      <c r="T49" s="111"/>
      <c r="U49" s="111"/>
      <c r="V49" s="111"/>
      <c r="W49" s="106"/>
      <c r="X49" s="107"/>
    </row>
    <row r="50" spans="19:24" ht="13.5">
      <c r="S50" s="112" t="s">
        <v>183</v>
      </c>
      <c r="T50" s="113"/>
      <c r="U50" s="113"/>
      <c r="V50" s="113"/>
      <c r="W50" s="106"/>
      <c r="X50" s="107"/>
    </row>
    <row r="51" spans="19:24" ht="14.25" thickBot="1">
      <c r="S51" s="114" t="s">
        <v>184</v>
      </c>
      <c r="T51" s="115"/>
      <c r="U51" s="115"/>
      <c r="V51" s="115"/>
      <c r="W51" s="106"/>
      <c r="X51" s="107"/>
    </row>
    <row r="52" spans="19:24" ht="13.5">
      <c r="S52" s="77"/>
      <c r="T52" s="1"/>
      <c r="U52" s="1"/>
      <c r="V52" s="1"/>
      <c r="W52" s="106"/>
      <c r="X52" s="107"/>
    </row>
    <row r="53" spans="19:24" ht="13.5">
      <c r="S53" s="77"/>
      <c r="T53" s="1"/>
      <c r="U53" s="1"/>
      <c r="V53" s="1"/>
      <c r="W53" s="106"/>
      <c r="X53" s="107"/>
    </row>
    <row r="54" spans="19:24" ht="13.5">
      <c r="S54" s="77"/>
      <c r="T54" s="1"/>
      <c r="U54" s="1"/>
      <c r="V54" s="1"/>
      <c r="W54" s="106"/>
      <c r="X54" s="107"/>
    </row>
    <row r="55" spans="19:24" ht="13.5">
      <c r="S55" s="77"/>
      <c r="T55" s="1"/>
      <c r="U55" s="1"/>
      <c r="V55" s="1"/>
      <c r="W55" s="106"/>
      <c r="X55" s="107"/>
    </row>
    <row r="56" spans="19:24" ht="13.5">
      <c r="S56" s="77"/>
      <c r="T56" s="1"/>
      <c r="U56" s="1"/>
      <c r="V56" s="1"/>
      <c r="W56" s="106"/>
      <c r="X56" s="107"/>
    </row>
    <row r="57" spans="19:24" ht="14.25" thickBot="1">
      <c r="S57" s="77"/>
      <c r="T57" s="1"/>
      <c r="U57" s="1"/>
      <c r="V57" s="1"/>
      <c r="W57" s="108"/>
      <c r="X57" s="109"/>
    </row>
  </sheetData>
  <sheetProtection/>
  <mergeCells count="11">
    <mergeCell ref="A1:G1"/>
    <mergeCell ref="A4:G4"/>
    <mergeCell ref="H1:I4"/>
    <mergeCell ref="A10:D10"/>
    <mergeCell ref="J1:J4"/>
    <mergeCell ref="J5:J6"/>
    <mergeCell ref="W48:X57"/>
    <mergeCell ref="S49:V49"/>
    <mergeCell ref="S50:V50"/>
    <mergeCell ref="S51:V51"/>
    <mergeCell ref="S1:X1"/>
  </mergeCells>
  <hyperlinks>
    <hyperlink ref="V2" r:id="rId1" display="http://baike.baidu.com/view/978125.htm"/>
  </hyperlinks>
  <printOptions/>
  <pageMargins left="0.7" right="0.7" top="0.75" bottom="0.75" header="0.3" footer="0.3"/>
  <pageSetup horizontalDpi="200" verticalDpi="2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0.57421875" style="0" customWidth="1"/>
    <col min="2" max="2" width="25.8515625" style="0" customWidth="1"/>
  </cols>
  <sheetData>
    <row r="1" spans="1:2" ht="31.5" customHeight="1">
      <c r="A1" s="135" t="s">
        <v>69</v>
      </c>
      <c r="B1" s="136"/>
    </row>
    <row r="2" spans="1:2" ht="15" customHeight="1">
      <c r="A2" s="25" t="s">
        <v>68</v>
      </c>
      <c r="B2" s="24" t="s">
        <v>67</v>
      </c>
    </row>
    <row r="3" spans="1:2" ht="15" customHeight="1">
      <c r="A3" s="23" t="s">
        <v>66</v>
      </c>
      <c r="B3" s="22">
        <v>0.09</v>
      </c>
    </row>
    <row r="4" spans="1:2" ht="15" customHeight="1">
      <c r="A4" s="23" t="s">
        <v>65</v>
      </c>
      <c r="B4" s="22">
        <v>0.17</v>
      </c>
    </row>
    <row r="5" spans="1:2" ht="15" customHeight="1">
      <c r="A5" s="23" t="s">
        <v>64</v>
      </c>
      <c r="B5" s="22">
        <v>0.43</v>
      </c>
    </row>
    <row r="6" spans="1:2" ht="15" customHeight="1">
      <c r="A6" s="23" t="s">
        <v>63</v>
      </c>
      <c r="B6" s="22">
        <v>0.34</v>
      </c>
    </row>
    <row r="7" spans="1:2" ht="15" customHeight="1">
      <c r="A7" s="23" t="s">
        <v>62</v>
      </c>
      <c r="B7" s="22">
        <v>0.43</v>
      </c>
    </row>
    <row r="8" spans="1:2" ht="15" customHeight="1">
      <c r="A8" s="23" t="s">
        <v>61</v>
      </c>
      <c r="B8" s="22">
        <v>0.26</v>
      </c>
    </row>
    <row r="9" spans="1:2" ht="15" customHeight="1">
      <c r="A9" s="23" t="s">
        <v>60</v>
      </c>
      <c r="B9" s="22">
        <v>0.43</v>
      </c>
    </row>
    <row r="10" spans="1:2" ht="15" customHeight="1">
      <c r="A10" s="23" t="s">
        <v>59</v>
      </c>
      <c r="B10" s="22">
        <v>0.52</v>
      </c>
    </row>
    <row r="11" spans="1:2" ht="15" customHeight="1">
      <c r="A11" s="23" t="s">
        <v>58</v>
      </c>
      <c r="B11" s="22" t="s">
        <v>57</v>
      </c>
    </row>
    <row r="12" spans="1:2" ht="15" customHeight="1">
      <c r="A12" s="23" t="s">
        <v>56</v>
      </c>
      <c r="B12" s="22" t="s">
        <v>55</v>
      </c>
    </row>
    <row r="13" spans="1:2" ht="15" customHeight="1">
      <c r="A13" s="23" t="s">
        <v>54</v>
      </c>
      <c r="B13" s="22" t="s">
        <v>53</v>
      </c>
    </row>
    <row r="14" spans="1:2" ht="15" customHeight="1">
      <c r="A14" s="23" t="s">
        <v>52</v>
      </c>
      <c r="B14" s="22">
        <v>0.09</v>
      </c>
    </row>
    <row r="15" spans="1:2" ht="15" customHeight="1" thickBot="1">
      <c r="A15" s="21" t="s">
        <v>51</v>
      </c>
      <c r="B15" s="20" t="s">
        <v>50</v>
      </c>
    </row>
  </sheetData>
  <sheetProtection/>
  <mergeCells count="1">
    <mergeCell ref="A1:B1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2011-10-12T00:09:01Z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